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Securitisation\2018 GEPF_Alpha PP\Determination Date\2023\May 2023\"/>
    </mc:Choice>
  </mc:AlternateContent>
  <xr:revisionPtr revIDLastSave="0" documentId="13_ncr:1_{661BE257-6C4B-4CB2-91CD-1E24AB806585}" xr6:coauthVersionLast="47" xr6:coauthVersionMax="47" xr10:uidLastSave="{00000000-0000-0000-0000-000000000000}"/>
  <bookViews>
    <workbookView xWindow="-108" yWindow="-108" windowWidth="23256" windowHeight="12576" xr2:uid="{0BFEB02A-5553-4743-A136-5E915716F961}"/>
  </bookViews>
  <sheets>
    <sheet name="QR - Amber House Fund 5" sheetId="2" r:id="rId1"/>
  </sheet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99" i="2" l="1"/>
  <c r="C695" i="2"/>
  <c r="C691" i="2"/>
  <c r="B701" i="2"/>
  <c r="C686" i="2"/>
  <c r="C682" i="2"/>
  <c r="B687" i="2"/>
  <c r="B663" i="2"/>
  <c r="E642" i="2"/>
  <c r="D643" i="2"/>
  <c r="E640" i="2" s="1"/>
  <c r="D637" i="2"/>
  <c r="E635" i="2" s="1"/>
  <c r="E629" i="2"/>
  <c r="D632" i="2"/>
  <c r="E630" i="2" s="1"/>
  <c r="E624" i="2"/>
  <c r="D626" i="2"/>
  <c r="E625" i="2" s="1"/>
  <c r="E626" i="2" s="1"/>
  <c r="E619" i="2"/>
  <c r="E618" i="2"/>
  <c r="E615" i="2"/>
  <c r="E614" i="2"/>
  <c r="D621" i="2"/>
  <c r="E620" i="2" s="1"/>
  <c r="E606" i="2"/>
  <c r="E605" i="2"/>
  <c r="D609" i="2"/>
  <c r="E607" i="2" s="1"/>
  <c r="D597" i="2"/>
  <c r="C597" i="2"/>
  <c r="D542" i="2"/>
  <c r="B535" i="2"/>
  <c r="B534" i="2"/>
  <c r="C526" i="2"/>
  <c r="D526" i="2" s="1"/>
  <c r="B525" i="2"/>
  <c r="D524" i="2"/>
  <c r="C524" i="2"/>
  <c r="B524" i="2"/>
  <c r="C523" i="2"/>
  <c r="C525" i="2" s="1"/>
  <c r="D525" i="2" s="1"/>
  <c r="B523" i="2"/>
  <c r="F518" i="2"/>
  <c r="B537" i="2" s="1"/>
  <c r="F517" i="2"/>
  <c r="B536" i="2" s="1"/>
  <c r="F516" i="2"/>
  <c r="F515" i="2"/>
  <c r="F514" i="2"/>
  <c r="B533" i="2" s="1"/>
  <c r="F513" i="2"/>
  <c r="B532" i="2" s="1"/>
  <c r="B538" i="2" s="1"/>
  <c r="F512" i="2"/>
  <c r="C505" i="2"/>
  <c r="C504" i="2"/>
  <c r="B506" i="2"/>
  <c r="E478" i="2"/>
  <c r="D475" i="2"/>
  <c r="D491" i="2" s="1"/>
  <c r="E487" i="2"/>
  <c r="D464" i="2"/>
  <c r="D454" i="2"/>
  <c r="D449" i="2"/>
  <c r="D448" i="2"/>
  <c r="D447" i="2"/>
  <c r="E455" i="2"/>
  <c r="D455" i="2"/>
  <c r="E454" i="2"/>
  <c r="E443" i="2"/>
  <c r="E453" i="2" s="1"/>
  <c r="D453" i="2"/>
  <c r="E452" i="2"/>
  <c r="D439" i="2"/>
  <c r="E447" i="2"/>
  <c r="C395" i="2"/>
  <c r="C400" i="2" s="1"/>
  <c r="C403" i="2" s="1"/>
  <c r="C407" i="2" s="1"/>
  <c r="E363" i="2"/>
  <c r="E360" i="2"/>
  <c r="D442" i="2"/>
  <c r="D452" i="2" s="1"/>
  <c r="C307" i="2"/>
  <c r="D334" i="2"/>
  <c r="C333" i="2"/>
  <c r="D333" i="2" s="1"/>
  <c r="D327" i="2"/>
  <c r="D321" i="2"/>
  <c r="D319" i="2"/>
  <c r="C326" i="2"/>
  <c r="D326" i="2" s="1"/>
  <c r="C325" i="2"/>
  <c r="C320" i="2"/>
  <c r="F159" i="2"/>
  <c r="C161" i="2"/>
  <c r="F157" i="2"/>
  <c r="E429" i="2" s="1"/>
  <c r="E464" i="2" s="1"/>
  <c r="E475" i="2" s="1"/>
  <c r="E491" i="2" s="1"/>
  <c r="B144" i="2"/>
  <c r="B138" i="2"/>
  <c r="B125" i="2"/>
  <c r="B106" i="2"/>
  <c r="B100" i="2"/>
  <c r="C87" i="2"/>
  <c r="E87" i="2"/>
  <c r="B81" i="2"/>
  <c r="C81" i="2"/>
  <c r="E81" i="2"/>
  <c r="D81" i="2"/>
  <c r="D46" i="2"/>
  <c r="E431" i="2"/>
  <c r="E439" i="2"/>
  <c r="E449" i="2" s="1"/>
  <c r="D322" i="2"/>
  <c r="E435" i="2"/>
  <c r="E437" i="2" s="1"/>
  <c r="E448" i="2" s="1"/>
  <c r="C323" i="2" l="1"/>
  <c r="D320" i="2"/>
  <c r="C684" i="2"/>
  <c r="C680" i="2"/>
  <c r="C683" i="2"/>
  <c r="C679" i="2"/>
  <c r="C681" i="2"/>
  <c r="C685" i="2"/>
  <c r="C697" i="2"/>
  <c r="C693" i="2"/>
  <c r="C700" i="2"/>
  <c r="C696" i="2"/>
  <c r="C692" i="2"/>
  <c r="C694" i="2"/>
  <c r="C698" i="2"/>
  <c r="C153" i="2"/>
  <c r="C165" i="2" s="1"/>
  <c r="C168" i="2" s="1"/>
  <c r="C169" i="2" s="1"/>
  <c r="C329" i="2"/>
  <c r="D325" i="2"/>
  <c r="D329" i="2" s="1"/>
  <c r="E436" i="2"/>
  <c r="E451" i="2"/>
  <c r="C502" i="2"/>
  <c r="E503" i="2"/>
  <c r="C545" i="2"/>
  <c r="D47" i="2"/>
  <c r="F154" i="2"/>
  <c r="F153" i="2" s="1"/>
  <c r="F168" i="2" s="1"/>
  <c r="C293" i="2"/>
  <c r="C311" i="2"/>
  <c r="C313" i="2" s="1"/>
  <c r="C501" i="2"/>
  <c r="E502" i="2"/>
  <c r="C527" i="2"/>
  <c r="D527" i="2" s="1"/>
  <c r="F542" i="2"/>
  <c r="E604" i="2"/>
  <c r="E608" i="2"/>
  <c r="E613" i="2"/>
  <c r="E617" i="2"/>
  <c r="C619" i="2"/>
  <c r="E631" i="2"/>
  <c r="E632" i="2" s="1"/>
  <c r="E636" i="2"/>
  <c r="E637" i="2" s="1"/>
  <c r="E641" i="2"/>
  <c r="E643" i="2" s="1"/>
  <c r="B643" i="2"/>
  <c r="C640" i="2" s="1"/>
  <c r="C643" i="2" s="1"/>
  <c r="E654" i="2"/>
  <c r="B675" i="2"/>
  <c r="C668" i="2" s="1"/>
  <c r="E696" i="2"/>
  <c r="D9" i="2"/>
  <c r="A346" i="2" s="1"/>
  <c r="B119" i="2"/>
  <c r="D323" i="2"/>
  <c r="C156" i="2"/>
  <c r="C300" i="2"/>
  <c r="C299" i="2"/>
  <c r="C304" i="2" s="1"/>
  <c r="E485" i="2"/>
  <c r="E501" i="2"/>
  <c r="E505" i="2"/>
  <c r="D523" i="2"/>
  <c r="B527" i="2"/>
  <c r="B542" i="2"/>
  <c r="E545" i="2"/>
  <c r="E603" i="2"/>
  <c r="E609" i="2" s="1"/>
  <c r="C605" i="2"/>
  <c r="B609" i="2"/>
  <c r="C603" i="2" s="1"/>
  <c r="E612" i="2"/>
  <c r="E621" i="2" s="1"/>
  <c r="C614" i="2"/>
  <c r="E616" i="2"/>
  <c r="B632" i="2"/>
  <c r="C629" i="2" s="1"/>
  <c r="B637" i="2"/>
  <c r="C662" i="2" s="1"/>
  <c r="C642" i="2"/>
  <c r="E662" i="2"/>
  <c r="E682" i="2"/>
  <c r="E686" i="2"/>
  <c r="C690" i="2"/>
  <c r="C701" i="2" s="1"/>
  <c r="E699" i="2"/>
  <c r="C384" i="2"/>
  <c r="C379" i="2" s="1"/>
  <c r="E428" i="2"/>
  <c r="C503" i="2"/>
  <c r="E504" i="2"/>
  <c r="C604" i="2"/>
  <c r="C608" i="2"/>
  <c r="C617" i="2"/>
  <c r="B621" i="2"/>
  <c r="C620" i="2" s="1"/>
  <c r="B626" i="2"/>
  <c r="C624" i="2" s="1"/>
  <c r="C631" i="2"/>
  <c r="C636" i="2"/>
  <c r="C641" i="2"/>
  <c r="E656" i="2"/>
  <c r="B658" i="2"/>
  <c r="C657" i="2" s="1"/>
  <c r="E661" i="2"/>
  <c r="E671" i="2"/>
  <c r="E681" i="2"/>
  <c r="E694" i="2"/>
  <c r="E698" i="2"/>
  <c r="D506" i="2"/>
  <c r="D658" i="2"/>
  <c r="E655" i="2" s="1"/>
  <c r="D663" i="2"/>
  <c r="D675" i="2"/>
  <c r="E674" i="2" s="1"/>
  <c r="D687" i="2"/>
  <c r="E679" i="2" s="1"/>
  <c r="D701" i="2"/>
  <c r="E697" i="2" s="1"/>
  <c r="C365" i="2" l="1"/>
  <c r="C315" i="2"/>
  <c r="E693" i="2"/>
  <c r="E670" i="2"/>
  <c r="C635" i="2"/>
  <c r="C637" i="2" s="1"/>
  <c r="C616" i="2"/>
  <c r="C667" i="2"/>
  <c r="C672" i="2"/>
  <c r="E690" i="2"/>
  <c r="E667" i="2"/>
  <c r="E652" i="2"/>
  <c r="C613" i="2"/>
  <c r="E695" i="2"/>
  <c r="E657" i="2"/>
  <c r="E692" i="2"/>
  <c r="E673" i="2"/>
  <c r="E650" i="2"/>
  <c r="C606" i="2"/>
  <c r="C609" i="2" s="1"/>
  <c r="E684" i="2"/>
  <c r="C630" i="2"/>
  <c r="C364" i="2" s="1"/>
  <c r="C612" i="2"/>
  <c r="C653" i="2"/>
  <c r="C661" i="2"/>
  <c r="C663" i="2" s="1"/>
  <c r="C674" i="2"/>
  <c r="C670" i="2"/>
  <c r="C673" i="2"/>
  <c r="C669" i="2"/>
  <c r="E649" i="2"/>
  <c r="E648" i="2"/>
  <c r="E647" i="2"/>
  <c r="E646" i="2"/>
  <c r="E658" i="2" s="1"/>
  <c r="E685" i="2"/>
  <c r="E663" i="2"/>
  <c r="C373" i="2"/>
  <c r="C646" i="2"/>
  <c r="E691" i="2"/>
  <c r="E672" i="2"/>
  <c r="E653" i="2"/>
  <c r="C618" i="2"/>
  <c r="E506" i="2"/>
  <c r="E683" i="2"/>
  <c r="E669" i="2"/>
  <c r="C615" i="2"/>
  <c r="C506" i="2"/>
  <c r="E680" i="2"/>
  <c r="E687" i="2" s="1"/>
  <c r="E651" i="2"/>
  <c r="C625" i="2"/>
  <c r="C626" i="2" s="1"/>
  <c r="C607" i="2"/>
  <c r="C656" i="2"/>
  <c r="C655" i="2"/>
  <c r="C651" i="2"/>
  <c r="C654" i="2"/>
  <c r="C650" i="2"/>
  <c r="E668" i="2"/>
  <c r="E700" i="2"/>
  <c r="C687" i="2"/>
  <c r="C671" i="2"/>
  <c r="C652" i="2"/>
  <c r="C331" i="2"/>
  <c r="D331" i="2" l="1"/>
  <c r="D335" i="2" s="1"/>
  <c r="C335" i="2"/>
  <c r="C658" i="2"/>
  <c r="C675" i="2"/>
  <c r="E675" i="2"/>
  <c r="C621" i="2"/>
  <c r="E701" i="2"/>
  <c r="E432" i="2"/>
  <c r="E440" i="2" s="1"/>
  <c r="E450" i="2" s="1"/>
  <c r="E458" i="2"/>
  <c r="C632" i="2"/>
  <c r="E460" i="2" l="1"/>
  <c r="E459" i="2"/>
</calcChain>
</file>

<file path=xl/sharedStrings.xml><?xml version="1.0" encoding="utf-8"?>
<sst xmlns="http://schemas.openxmlformats.org/spreadsheetml/2006/main" count="923" uniqueCount="573">
  <si>
    <r>
      <rPr>
        <b/>
        <sz val="16"/>
        <color rgb="FFFF6600"/>
        <rFont val="Arial"/>
        <family val="2"/>
      </rPr>
      <t>Amber House Fund 5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</si>
  <si>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</si>
  <si>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</si>
  <si>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</si>
  <si>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5 is a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</si>
  <si>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</si>
  <si>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</si>
  <si>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</si>
  <si>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</si>
  <si>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</si>
  <si>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</si>
  <si>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</si>
  <si>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</si>
  <si>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</si>
  <si>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</si>
  <si>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</si>
  <si>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</si>
  <si>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</si>
  <si>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South African Mortgage Fund (RF) Ltd</t>
  </si>
  <si>
    <t xml:space="preserve">South African Mortgage Fund 1 (RF) Ltd </t>
  </si>
  <si>
    <t>Directors</t>
  </si>
  <si>
    <t>https://www.sahomeloans.com/investors</t>
  </si>
  <si>
    <t>Rating agency</t>
  </si>
  <si>
    <t>Moodys Investors Service Limited</t>
  </si>
  <si>
    <t>AMBER 5 OVERVIEW</t>
  </si>
  <si>
    <t>Transaction Type</t>
  </si>
  <si>
    <t>Residential Mortgage-Backed Securitisation</t>
  </si>
  <si>
    <t>Type of underlying assets</t>
  </si>
  <si>
    <t>Residential Mortgages</t>
  </si>
  <si>
    <t>Type of transaction (single issue vs programme)</t>
  </si>
  <si>
    <t>Programme</t>
  </si>
  <si>
    <t>Revolving / Static securitisation</t>
  </si>
  <si>
    <t>Static - revolving period ended</t>
  </si>
  <si>
    <t>Revolving period end date (if applicable)</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</si>
  <si>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</si>
  <si>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</si>
  <si>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</si>
  <si>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</si>
  <si>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</si>
  <si>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</si>
  <si>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</si>
  <si>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</si>
  <si>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</si>
  <si>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</si>
  <si>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</si>
  <si>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</si>
  <si>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</si>
  <si>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</si>
  <si>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</si>
  <si>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</si>
  <si>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</si>
  <si>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</si>
  <si>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</si>
  <si>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</si>
  <si>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</si>
  <si>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</si>
  <si>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</si>
  <si>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</si>
  <si>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</si>
  <si>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</si>
  <si>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</si>
  <si>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N/a</t>
  </si>
  <si>
    <t>COLLECTION ACCOUNT COUNTERPARTY</t>
  </si>
  <si>
    <t>Bank Counterparty</t>
  </si>
  <si>
    <t>Type of account</t>
  </si>
  <si>
    <t>Transaction account</t>
  </si>
  <si>
    <t>Rating of provider</t>
  </si>
  <si>
    <t>Aa1.za</t>
  </si>
  <si>
    <t>Required rating</t>
  </si>
  <si>
    <t>Aa3.za</t>
  </si>
  <si>
    <t>DERIVATIVE COUNTERPARTY</t>
  </si>
  <si>
    <t>Hedge Counterparty</t>
  </si>
  <si>
    <t>Type of derivative</t>
  </si>
  <si>
    <t>Interest rate swap</t>
  </si>
  <si>
    <t>Moody's (long term)</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</si>
  <si>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</si>
  <si>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</si>
  <si>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</si>
  <si>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</si>
  <si>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</si>
  <si>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</si>
  <si>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</si>
  <si>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</si>
  <si>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</si>
  <si>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</si>
  <si>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</si>
  <si>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</si>
  <si>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</si>
  <si>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</si>
  <si>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A1</t>
  </si>
  <si>
    <t>Class A2</t>
  </si>
  <si>
    <t>Class A3</t>
  </si>
  <si>
    <t>Class A4</t>
  </si>
  <si>
    <t>ISIN Code</t>
  </si>
  <si>
    <t>ZAG000154907</t>
  </si>
  <si>
    <t>ZAG000154915</t>
  </si>
  <si>
    <t>ZAG000154899</t>
  </si>
  <si>
    <t>ZAG000178484</t>
  </si>
  <si>
    <t>JSE Listing Code</t>
  </si>
  <si>
    <t>AHF5A1</t>
  </si>
  <si>
    <t>AHF5A2</t>
  </si>
  <si>
    <t>AHF5A3</t>
  </si>
  <si>
    <t>AHF5A4</t>
  </si>
  <si>
    <t>Coupon Rate</t>
  </si>
  <si>
    <t>1.45% above 3-month JIBAR</t>
  </si>
  <si>
    <t>1.70% above 3-month JIBAR</t>
  </si>
  <si>
    <t>9.862% fixed</t>
  </si>
  <si>
    <t>1.35% above 3-month JIBAR</t>
  </si>
  <si>
    <t>Coupon Step-up Rate</t>
  </si>
  <si>
    <t>1.89% above 3-month JIBAR</t>
  </si>
  <si>
    <t>2.21% above 3-month JIBAR</t>
  </si>
  <si>
    <t>1.76%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</si>
  <si>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</si>
  <si>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</si>
  <si>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</si>
  <si>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</si>
  <si>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</si>
  <si>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</si>
  <si>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</si>
  <si>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</si>
  <si>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</si>
  <si>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</si>
  <si>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</si>
  <si>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</si>
  <si>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</si>
  <si>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</si>
  <si>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</si>
  <si>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ZAG000154881</t>
  </si>
  <si>
    <t>AHF5B1</t>
  </si>
  <si>
    <t>2.00% above 3-month JIBAR</t>
  </si>
  <si>
    <t>2.60% above 3-month JIBAR</t>
  </si>
  <si>
    <t>Aa2.za</t>
  </si>
  <si>
    <t>Class C1</t>
  </si>
  <si>
    <t>ZAG000154873</t>
  </si>
  <si>
    <t>AHF5C1</t>
  </si>
  <si>
    <t>2.40% above 3-month JIBAR</t>
  </si>
  <si>
    <t>A3.za</t>
  </si>
  <si>
    <t>Class D1</t>
  </si>
  <si>
    <t>ZAG000154865</t>
  </si>
  <si>
    <t>AHF5D1</t>
  </si>
  <si>
    <t>5.20% above 3-month JIBAR</t>
  </si>
  <si>
    <t>unrated</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</si>
  <si>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</si>
  <si>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</si>
  <si>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</si>
  <si>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</si>
  <si>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</si>
  <si>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</si>
  <si>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</si>
  <si>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Proceeds received from the issuance of notes</t>
  </si>
  <si>
    <t>Proceeds from Notes Issued</t>
  </si>
  <si>
    <t>Funds available in the Transaction Account</t>
  </si>
  <si>
    <t>Prefunding utilised</t>
  </si>
  <si>
    <t>Funds available from Permitted Investments:</t>
  </si>
  <si>
    <t>Redraw facility drawdowns</t>
  </si>
  <si>
    <t>Unutilised Reserve Funds</t>
  </si>
  <si>
    <t>Unutilised Reserve Fund</t>
  </si>
  <si>
    <t>Cash on Call</t>
  </si>
  <si>
    <t>Investments to mature</t>
  </si>
  <si>
    <t>PRINCIPAL</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</si>
  <si>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</si>
  <si>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</si>
  <si>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</si>
  <si>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</si>
  <si>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</si>
  <si>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</si>
  <si>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</si>
  <si>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</si>
  <si>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</si>
  <si>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</si>
  <si>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</si>
  <si>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</si>
  <si>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</si>
  <si>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</si>
  <si>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</si>
  <si>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</si>
  <si>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</si>
  <si>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</si>
  <si>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</si>
  <si>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</si>
  <si>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</si>
  <si>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</si>
  <si>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</si>
  <si>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</si>
  <si>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</si>
  <si>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 (funded by notes)</t>
  </si>
  <si>
    <t>8.1.8 Additional Redraws to IPD</t>
  </si>
  <si>
    <t>8.1.9 Additional Lending to IPD</t>
  </si>
  <si>
    <t>8.1.10 Portion used to fund the redraw reserve</t>
  </si>
  <si>
    <t>8.1.11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</si>
  <si>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</si>
  <si>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</si>
  <si>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</si>
  <si>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</si>
  <si>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</si>
  <si>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</si>
  <si>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</si>
  <si>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(invested in prior quarter)</t>
  </si>
  <si>
    <t>Other</t>
  </si>
  <si>
    <t>Total interest received &amp; other income</t>
  </si>
  <si>
    <t>Senior expenses</t>
  </si>
  <si>
    <t>Interest paid to noteholders (including payments to swap counterparties)</t>
  </si>
  <si>
    <t>Net increase in arrear reserve required Amount</t>
  </si>
  <si>
    <t>Application of interest incurred &amp; other expenses</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</si>
  <si>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</si>
  <si>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</si>
  <si>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</si>
  <si>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</si>
  <si>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</si>
  <si>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</si>
  <si>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</si>
  <si>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</si>
  <si>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</si>
  <si>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</si>
  <si>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</si>
  <si>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All the notes are expected to be redemeed on each notes' respective Coupon Step-up Date, representing the earliest date on which the Issuer has the contractual right repay the full principal balance outstanding on the notes.In respect of the Class A1 notes, this scheduled maturity date was 21 August 2021. In respect of the Class A2, A3, A4, B, C &amp; D notes, the scheduled maturity date is 21 August 2023.</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</si>
  <si>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</si>
  <si>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</si>
  <si>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</si>
  <si>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</si>
  <si>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</si>
  <si>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</si>
  <si>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</si>
  <si>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</si>
  <si>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</si>
  <si>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</si>
  <si>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</si>
  <si>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Weighted Average Current LTV</t>
  </si>
  <si>
    <t>Weighted Average Credit PTI</t>
  </si>
  <si>
    <t>% Self Employed</t>
  </si>
  <si>
    <t>% Non-Owner Occupied</t>
  </si>
  <si>
    <t>Weighted Average Yield</t>
  </si>
  <si>
    <t>Weighted Average seasoning (in months)</t>
  </si>
  <si>
    <t>Weighted Average term to maturity (in years)</t>
  </si>
  <si>
    <t>Maximum maturity (in years)</t>
  </si>
  <si>
    <t>Percentage of loans with a term &gt;20 years</t>
  </si>
  <si>
    <t>Percentage of Payroll Deduction loans (by count)</t>
  </si>
  <si>
    <t>Payroll deduction Opt outs &gt;85% LTV</t>
  </si>
  <si>
    <t>FSC compliant borrowers (by count)</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</si>
  <si>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</si>
  <si>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</si>
  <si>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</si>
  <si>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</si>
  <si>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</si>
  <si>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</si>
  <si>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</si>
  <si>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</si>
  <si>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</si>
  <si>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</si>
  <si>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</si>
  <si>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</si>
  <si>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</si>
  <si>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</si>
  <si>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</si>
  <si>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</si>
  <si>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</si>
  <si>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</si>
  <si>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</si>
  <si>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</si>
  <si>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</si>
  <si>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</si>
  <si>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</si>
  <si>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</si>
  <si>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</si>
  <si>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</si>
  <si>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</si>
  <si>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</si>
  <si>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</si>
  <si>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</si>
  <si>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</si>
  <si>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</si>
  <si>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</si>
  <si>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</si>
  <si>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</si>
  <si>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</si>
  <si>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</si>
  <si>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</si>
  <si>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</si>
  <si>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</si>
  <si>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</si>
  <si>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</si>
  <si>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 (only applicable if there are Class A Notes outstanding)</t>
  </si>
  <si>
    <t>Class (B+C+D) as % of (A+B+C+D)&lt;2x Issue</t>
  </si>
  <si>
    <t>Class A+B+C +D &lt; 10% Class A+B+C+D at most recent issue date</t>
  </si>
  <si>
    <t>Principal deficiency?</t>
  </si>
  <si>
    <t>(Agg balances arrears &gt;2.5month)&gt;3.5% of HL Pool</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</si>
  <si>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</si>
  <si>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</si>
  <si>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</si>
  <si>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</si>
  <si>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</si>
  <si>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 (only applicable if there are Class B Notes outstanding)</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</si>
  <si>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</si>
  <si>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</si>
  <si>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</si>
  <si>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</si>
  <si>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</si>
  <si>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</si>
  <si>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</si>
  <si>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</si>
  <si>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0</t>
  </si>
  <si>
    <t>Further Advances Trigger</t>
  </si>
  <si>
    <t xml:space="preserve">Further Advances made from  Available Internal Liquidity Funds when Liquidity Facility Provider has been downgraded? </t>
  </si>
  <si>
    <t>Further Advances made from  Available External Liquidity Funds; funds standing to the credit of the redraw reserve; or available internal funds and exceed the sum of the Liquidity Facility as at prior IPD; the Redraw Reserve as at prior IPD; and Available Internal Liquidity Funds?</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</si>
  <si>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</si>
  <si>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</si>
  <si>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</si>
  <si>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</si>
  <si>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</si>
  <si>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</si>
  <si>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</si>
  <si>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</si>
  <si>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</si>
  <si>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</si>
  <si>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Redraw Reserve; or Available Internal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</si>
  <si>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</si>
  <si>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</si>
  <si>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</si>
  <si>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</si>
  <si>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</si>
  <si>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</si>
  <si>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</si>
  <si>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</si>
  <si>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</si>
  <si>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</si>
  <si>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</si>
  <si>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</si>
  <si>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</si>
  <si>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</si>
  <si>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</si>
  <si>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</si>
  <si>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</si>
  <si>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</si>
  <si>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</si>
  <si>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</si>
  <si>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</si>
  <si>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</si>
  <si>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</si>
  <si>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</si>
  <si>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</si>
  <si>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</si>
  <si>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</si>
  <si>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</si>
  <si>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</si>
  <si>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</si>
  <si>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</si>
  <si>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</si>
  <si>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</si>
  <si>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</si>
  <si>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</si>
  <si>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</si>
  <si>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</si>
  <si>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</si>
  <si>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</si>
  <si>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</si>
  <si>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</si>
  <si>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</si>
  <si>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</si>
  <si>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</si>
  <si>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</si>
  <si>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</si>
  <si>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</si>
  <si>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</si>
  <si>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</si>
  <si>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</si>
  <si>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</si>
  <si>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</si>
  <si>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</si>
  <si>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</si>
  <si>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</si>
  <si>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</si>
  <si>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</si>
  <si>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</si>
  <si>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</si>
  <si>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</si>
  <si>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</si>
  <si>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</si>
  <si>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</si>
  <si>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2018)</t>
  </si>
  <si>
    <t>Quarter 2 (Feb 2019)</t>
  </si>
  <si>
    <t>Quarter 3 (May 2019)</t>
  </si>
  <si>
    <t>Quarter 4 (Aug 2019)</t>
  </si>
  <si>
    <t>Quarter 5 (Nov 2019)</t>
  </si>
  <si>
    <t>Quarter 6 (Feb 2020)</t>
  </si>
  <si>
    <t>Quarter 7 (May 2020)</t>
  </si>
  <si>
    <t>Quarter 8 (Aug 2020)</t>
  </si>
  <si>
    <t>Quarter 9 (Nov 2020)</t>
  </si>
  <si>
    <t>Quarter 10 (Feb 2021)</t>
  </si>
  <si>
    <t>Quarter 11 (May 2021)</t>
  </si>
  <si>
    <t>Quarter 12 (Aug 2021)</t>
  </si>
  <si>
    <t>Quarter 13 (Nov 2021)</t>
  </si>
  <si>
    <t>Quarter 14 (Feb 2022)</t>
  </si>
  <si>
    <t>Quarter 15 (May 2022)</t>
  </si>
  <si>
    <t>Quarter 16 (Aug 2022)</t>
  </si>
  <si>
    <t>Quarter 17 (Nov 2022)</t>
  </si>
  <si>
    <t>Quarter 18 (Feb 2023)</t>
  </si>
  <si>
    <t>Quarter 19 (May 2023)</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</si>
  <si>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</si>
  <si>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</si>
  <si>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</si>
  <si>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</si>
  <si>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</si>
  <si>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</si>
  <si>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</si>
  <si>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</si>
  <si>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</si>
  <si>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</si>
  <si>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</si>
  <si>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</si>
  <si>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Discretionary sale</t>
  </si>
  <si>
    <t>Discretionary sales</t>
  </si>
  <si>
    <t>Non-performing</t>
  </si>
  <si>
    <t>Total</t>
  </si>
  <si>
    <t>* Cumulative repurchases since most recent refinance and includes current quarter</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</si>
  <si>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</si>
  <si>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</si>
  <si>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</si>
  <si>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</si>
  <si>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</si>
  <si>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</si>
  <si>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</si>
  <si>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</si>
  <si>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</si>
  <si>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</si>
  <si>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</si>
  <si>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</si>
  <si>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</si>
  <si>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</si>
  <si>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</si>
  <si>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</si>
  <si>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</si>
  <si>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</si>
  <si>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</si>
  <si>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</si>
  <si>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</si>
  <si>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</si>
  <si>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</si>
  <si>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</si>
  <si>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</si>
  <si>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</si>
  <si>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</si>
  <si>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</si>
  <si>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</si>
  <si>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</si>
  <si>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</si>
  <si>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</si>
  <si>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</si>
  <si>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</si>
  <si>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</si>
  <si>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</si>
  <si>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</si>
  <si>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FSC complaint</t>
  </si>
  <si>
    <t>Yes (Income&lt;FSC limit at last underwritting)</t>
  </si>
  <si>
    <t>No (Income&gt;FSC limit at last underwritting)</t>
  </si>
  <si>
    <t>Obligor concentration</t>
  </si>
  <si>
    <t>Department of Education</t>
  </si>
  <si>
    <t>Department of Health</t>
  </si>
  <si>
    <t>South African Police Services</t>
  </si>
  <si>
    <t>Department of Justice and Correctional Services</t>
  </si>
  <si>
    <t>Department of Defence and Military Veterans</t>
  </si>
  <si>
    <t>Provincial Government &amp; Legislature</t>
  </si>
  <si>
    <t>Other GEPF*</t>
  </si>
  <si>
    <t>Non-GEPF</t>
  </si>
  <si>
    <t>* all other government departments with no single department exceeding 3%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</si>
  <si>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</si>
  <si>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</si>
  <si>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</si>
  <si>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</si>
  <si>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</si>
  <si>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</si>
  <si>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</si>
  <si>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</si>
  <si>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</si>
  <si>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</si>
  <si>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</si>
  <si>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</si>
  <si>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</si>
  <si>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</si>
  <si>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</si>
  <si>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</si>
  <si>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</si>
  <si>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</si>
  <si>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</si>
  <si>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</si>
  <si>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</si>
  <si>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</si>
  <si>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</si>
  <si>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</si>
  <si>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</si>
  <si>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</si>
  <si>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</si>
  <si>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</si>
  <si>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</si>
  <si>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</si>
  <si>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</si>
  <si>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</si>
  <si>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</si>
  <si>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</si>
  <si>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</si>
  <si>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</si>
  <si>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</si>
  <si>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</si>
  <si>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</si>
  <si>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</si>
  <si>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</si>
  <si>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</si>
  <si>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</si>
  <si>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</si>
  <si>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(c) Interest in respect of Class A3 Notes</t>
  </si>
  <si>
    <t>(d) Interest in respect of Class A4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</si>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</sst>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_(* #,##0_);_(* \(#,##0\);_(* &quot;-&quot;??_);_(@_)"/>
    <numFmt numFmtId="178" formatCode="_(* #,##0.00000_);_(* \(#,##0.0000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3" formatCode="_-* #,##0_-;\-* #,##0_-;_-* &quot;-&quot;??_-;_-@_-"/>
  </numFmts>
  <fonts count="44" x14ac:knownFonts="1">
    <font>
      <sz val="11"/>
      <color theme="1"/>
      <name val="Calibri"/>
      <family val="2"/>
      <scheme val="minor"/>
    </font>
    <font>
      <sz val="11"/>
      <color theme="1"/>
      <name val="Calibri"/>
      <family val="2"/>
      <scheme val="minor"/>
    </font>
    <font>
      <sz val="10"/>
      <name val="Arial"/>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sz val="10"/>
      <color rgb="FFFF0000"/>
      <name val="Arial"/>
      <family val="2"/>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sz val="8"/>
      <color rgb="FFFF0000"/>
      <name val="Arial"/>
      <family val="2"/>
    </font>
    <font>
      <b/>
      <sz val="10"/>
      <color rgb="FFFF0000"/>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b/>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sz val="9"/>
      <color indexed="8"/>
      <name val="Arial"/>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2" tint="-9.9978637043366805E-2"/>
        <bgColor rgb="FF000000"/>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9">
    <xf numFmtId="0" fontId="0" fillId="0" borderId="0"/>
    <xf numFmtId="0" fontId="2" fillId="0" borderId="0"/>
    <xf numFmtId="0" fontId="3" fillId="0" borderId="0"/>
    <xf numFmtId="0" fontId="12" fillId="0" borderId="0" applyNumberFormat="0" applyFill="0" applyBorder="0" applyAlignment="0" applyProtection="0">
      <alignment vertical="top"/>
      <protection locked="0"/>
    </xf>
    <xf numFmtId="0" fontId="3" fillId="0" borderId="0"/>
    <xf numFmtId="0" fontId="3" fillId="0" borderId="0">
      <alignment vertical="top"/>
    </xf>
    <xf numFmtId="9"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0" fontId="3" fillId="0" borderId="0"/>
    <xf numFmtId="174" fontId="3" fillId="0" borderId="0" applyFont="0" applyFill="0" applyBorder="0" applyAlignment="0" applyProtection="0"/>
    <xf numFmtId="174" fontId="3" fillId="0" borderId="0" applyFont="0" applyFill="0" applyBorder="0" applyAlignment="0" applyProtection="0"/>
    <xf numFmtId="9" fontId="3" fillId="0" borderId="0" applyFont="0" applyFill="0" applyBorder="0" applyAlignment="0" applyProtection="0"/>
    <xf numFmtId="43" fontId="30" fillId="0" borderId="0" applyFont="0" applyFill="0" applyBorder="0" applyAlignment="0" applyProtection="0"/>
    <xf numFmtId="9" fontId="3" fillId="0" borderId="0" applyFont="0" applyFill="0" applyBorder="0" applyAlignment="0" applyProtection="0"/>
    <xf numFmtId="0" fontId="16" fillId="0" borderId="0"/>
    <xf numFmtId="0" fontId="1" fillId="0" borderId="0"/>
    <xf numFmtId="168" fontId="1" fillId="0" borderId="0" applyFont="0" applyFill="0" applyBorder="0" applyAlignment="0" applyProtection="0"/>
  </cellStyleXfs>
  <cellXfs count="849">
    <xf numFmtId="0" fontId="0" fillId="0" borderId="0" xfId="0"/>
    <xf numFmtId="0" fontId="2" fillId="2" borderId="0" xfId="1" applyFill="1"/>
    <xf numFmtId="0" fontId="4" fillId="3" borderId="1" xfId="2" applyFont="1" applyFill="1" applyBorder="1" applyAlignment="1">
      <alignment horizontal="left" vertical="center"/>
    </xf>
    <xf numFmtId="0" fontId="7" fillId="3" borderId="2" xfId="2" applyFont="1" applyFill="1" applyBorder="1" applyAlignment="1">
      <alignment vertical="center"/>
    </xf>
    <xf numFmtId="0" fontId="4" fillId="3" borderId="2" xfId="2" applyFont="1" applyFill="1" applyBorder="1" applyAlignment="1">
      <alignment vertical="center"/>
    </xf>
    <xf numFmtId="0" fontId="4" fillId="3" borderId="2" xfId="2" applyFont="1" applyFill="1" applyBorder="1" applyAlignment="1">
      <alignment horizontal="right" vertical="center"/>
    </xf>
    <xf numFmtId="0" fontId="8" fillId="3" borderId="3" xfId="2" applyFont="1" applyFill="1" applyBorder="1" applyAlignment="1">
      <alignment horizontal="center" vertical="center"/>
    </xf>
    <xf numFmtId="0" fontId="2" fillId="2" borderId="0" xfId="1" applyFill="1" applyAlignment="1">
      <alignment vertical="center"/>
    </xf>
    <xf numFmtId="0" fontId="3" fillId="5" borderId="1" xfId="2" applyFill="1" applyBorder="1" applyAlignment="1">
      <alignment vertical="center"/>
    </xf>
    <xf numFmtId="0" fontId="10" fillId="2" borderId="4" xfId="2" applyFont="1" applyFill="1" applyBorder="1"/>
    <xf numFmtId="0" fontId="10" fillId="2" borderId="5" xfId="2" applyFont="1" applyFill="1" applyBorder="1"/>
    <xf numFmtId="0" fontId="10" fillId="2" borderId="6" xfId="2" applyFont="1" applyFill="1" applyBorder="1"/>
    <xf numFmtId="0" fontId="2" fillId="0" borderId="0" xfId="1"/>
    <xf numFmtId="0" fontId="3" fillId="6" borderId="7" xfId="2" applyFill="1" applyBorder="1"/>
    <xf numFmtId="0" fontId="3" fillId="6" borderId="8" xfId="2" applyFill="1" applyBorder="1"/>
    <xf numFmtId="0" fontId="3" fillId="6" borderId="9" xfId="2" applyFill="1" applyBorder="1"/>
    <xf numFmtId="164" fontId="3" fillId="7" borderId="10" xfId="2" applyNumberFormat="1" applyFill="1" applyBorder="1" applyAlignment="1">
      <alignment horizontal="left"/>
    </xf>
    <xf numFmtId="0" fontId="3" fillId="7" borderId="8" xfId="2" applyFill="1" applyBorder="1"/>
    <xf numFmtId="0" fontId="11" fillId="7" borderId="11" xfId="2" applyFont="1" applyFill="1" applyBorder="1" applyAlignment="1">
      <alignment horizontal="center"/>
    </xf>
    <xf numFmtId="0" fontId="3" fillId="6" borderId="14" xfId="2" applyFill="1" applyBorder="1"/>
    <xf numFmtId="164" fontId="3" fillId="7" borderId="15" xfId="2" applyNumberFormat="1" applyFill="1" applyBorder="1" applyAlignment="1">
      <alignment horizontal="left"/>
    </xf>
    <xf numFmtId="0" fontId="3" fillId="7" borderId="16" xfId="2" applyFill="1" applyBorder="1"/>
    <xf numFmtId="0" fontId="11" fillId="7" borderId="17" xfId="2" applyFont="1" applyFill="1" applyBorder="1" applyAlignment="1">
      <alignment horizontal="center"/>
    </xf>
    <xf numFmtId="0" fontId="3" fillId="6" borderId="7" xfId="2" applyFill="1" applyBorder="1" applyAlignment="1">
      <alignment horizontal="left" vertical="center"/>
    </xf>
    <xf numFmtId="0" fontId="3" fillId="6" borderId="9" xfId="2" applyFill="1" applyBorder="1" applyAlignment="1">
      <alignment horizontal="left" vertical="center"/>
    </xf>
    <xf numFmtId="0" fontId="3" fillId="6" borderId="8" xfId="2" applyFill="1" applyBorder="1" applyAlignment="1">
      <alignment horizontal="left" vertical="center"/>
    </xf>
    <xf numFmtId="0" fontId="3" fillId="6" borderId="18" xfId="2" applyFill="1" applyBorder="1"/>
    <xf numFmtId="0" fontId="3" fillId="6" borderId="16" xfId="2" applyFill="1" applyBorder="1"/>
    <xf numFmtId="164" fontId="3" fillId="0" borderId="15" xfId="2" applyNumberFormat="1" applyBorder="1" applyAlignment="1">
      <alignment horizontal="left"/>
    </xf>
    <xf numFmtId="164" fontId="3" fillId="7" borderId="22" xfId="2" applyNumberFormat="1" applyFill="1" applyBorder="1" applyAlignment="1">
      <alignment horizontal="left"/>
    </xf>
    <xf numFmtId="0" fontId="3" fillId="7" borderId="19" xfId="2" applyFill="1" applyBorder="1"/>
    <xf numFmtId="0" fontId="11" fillId="7" borderId="23" xfId="2" applyFont="1" applyFill="1" applyBorder="1" applyAlignment="1">
      <alignment horizontal="center"/>
    </xf>
    <xf numFmtId="164" fontId="12" fillId="7" borderId="22" xfId="3" applyNumberFormat="1" applyFill="1" applyBorder="1" applyAlignment="1" applyProtection="1">
      <alignment horizontal="left"/>
    </xf>
    <xf numFmtId="0" fontId="3" fillId="6" borderId="24" xfId="2" applyFill="1" applyBorder="1" applyAlignment="1">
      <alignment horizontal="left" vertical="center"/>
    </xf>
    <xf numFmtId="0" fontId="3" fillId="6" borderId="25" xfId="2" applyFill="1" applyBorder="1" applyAlignment="1">
      <alignment horizontal="left" vertical="center"/>
    </xf>
    <xf numFmtId="164" fontId="3" fillId="7" borderId="26" xfId="2" applyNumberFormat="1" applyFill="1" applyBorder="1" applyAlignment="1">
      <alignment horizontal="left"/>
    </xf>
    <xf numFmtId="0" fontId="3" fillId="7" borderId="25" xfId="2" applyFill="1" applyBorder="1"/>
    <xf numFmtId="0" fontId="11" fillId="7" borderId="27" xfId="2" applyFont="1" applyFill="1" applyBorder="1" applyAlignment="1">
      <alignment horizontal="center"/>
    </xf>
    <xf numFmtId="0" fontId="3" fillId="6" borderId="20" xfId="2" applyFill="1" applyBorder="1"/>
    <xf numFmtId="0" fontId="3" fillId="6" borderId="0" xfId="2" applyFill="1"/>
    <xf numFmtId="0" fontId="3" fillId="6" borderId="28" xfId="2" applyFill="1" applyBorder="1"/>
    <xf numFmtId="0" fontId="3" fillId="7" borderId="0" xfId="2" applyFill="1"/>
    <xf numFmtId="0" fontId="11" fillId="7" borderId="0" xfId="2" applyFont="1" applyFill="1"/>
    <xf numFmtId="0" fontId="11" fillId="7" borderId="29" xfId="2" applyFont="1" applyFill="1" applyBorder="1" applyAlignment="1">
      <alignment horizontal="center"/>
    </xf>
    <xf numFmtId="0" fontId="11" fillId="7" borderId="16" xfId="2" applyFont="1" applyFill="1" applyBorder="1"/>
    <xf numFmtId="0" fontId="3" fillId="6" borderId="18" xfId="2" applyFill="1" applyBorder="1" applyAlignment="1">
      <alignment vertical="center"/>
    </xf>
    <xf numFmtId="0" fontId="3" fillId="6" borderId="16" xfId="2" applyFill="1" applyBorder="1" applyAlignment="1">
      <alignment vertical="center"/>
    </xf>
    <xf numFmtId="0" fontId="3" fillId="6" borderId="14" xfId="2" applyFill="1" applyBorder="1" applyAlignment="1">
      <alignment vertical="center"/>
    </xf>
    <xf numFmtId="0" fontId="2" fillId="0" borderId="0" xfId="1" applyAlignment="1">
      <alignment vertical="center"/>
    </xf>
    <xf numFmtId="165" fontId="3" fillId="7" borderId="15" xfId="2" applyNumberFormat="1" applyFill="1" applyBorder="1" applyAlignment="1">
      <alignment horizontal="left"/>
    </xf>
    <xf numFmtId="8" fontId="11" fillId="7" borderId="16" xfId="2" applyNumberFormat="1" applyFont="1" applyFill="1" applyBorder="1"/>
    <xf numFmtId="165" fontId="13" fillId="0" borderId="15" xfId="2" applyNumberFormat="1" applyFont="1" applyBorder="1" applyAlignment="1">
      <alignment horizontal="left"/>
    </xf>
    <xf numFmtId="165" fontId="2" fillId="0" borderId="0" xfId="1" applyNumberFormat="1"/>
    <xf numFmtId="0" fontId="3" fillId="6" borderId="24" xfId="2" applyFill="1" applyBorder="1"/>
    <xf numFmtId="0" fontId="3" fillId="6" borderId="25" xfId="2" applyFill="1" applyBorder="1"/>
    <xf numFmtId="0" fontId="3" fillId="6" borderId="30" xfId="2" applyFill="1" applyBorder="1"/>
    <xf numFmtId="165" fontId="3" fillId="7" borderId="26" xfId="2" applyNumberFormat="1" applyFill="1" applyBorder="1" applyAlignment="1">
      <alignment horizontal="left"/>
    </xf>
    <xf numFmtId="0" fontId="11" fillId="7" borderId="25" xfId="2" applyFont="1" applyFill="1" applyBorder="1"/>
    <xf numFmtId="0" fontId="14" fillId="2" borderId="0" xfId="1" applyFont="1" applyFill="1"/>
    <xf numFmtId="0" fontId="3" fillId="6" borderId="20" xfId="2" applyFill="1" applyBorder="1" applyAlignment="1">
      <alignment vertical="center"/>
    </xf>
    <xf numFmtId="0" fontId="3" fillId="6" borderId="0" xfId="2" applyFill="1" applyAlignment="1">
      <alignment vertical="center"/>
    </xf>
    <xf numFmtId="0" fontId="3" fillId="6" borderId="28" xfId="2" applyFill="1" applyBorder="1" applyAlignment="1">
      <alignment vertical="center"/>
    </xf>
    <xf numFmtId="165" fontId="3" fillId="0" borderId="15" xfId="2" applyNumberFormat="1" applyBorder="1" applyAlignment="1">
      <alignment horizontal="left"/>
    </xf>
    <xf numFmtId="0" fontId="11" fillId="2" borderId="16" xfId="2" applyFont="1" applyFill="1" applyBorder="1"/>
    <xf numFmtId="0" fontId="11" fillId="2" borderId="17" xfId="2" applyFont="1" applyFill="1" applyBorder="1" applyAlignment="1">
      <alignment horizontal="center"/>
    </xf>
    <xf numFmtId="166" fontId="2" fillId="0" borderId="0" xfId="1" applyNumberFormat="1"/>
    <xf numFmtId="165" fontId="3" fillId="0" borderId="26" xfId="2" applyNumberFormat="1" applyBorder="1" applyAlignment="1">
      <alignment horizontal="left"/>
    </xf>
    <xf numFmtId="0" fontId="11" fillId="2" borderId="25" xfId="2" applyFont="1" applyFill="1" applyBorder="1"/>
    <xf numFmtId="0" fontId="11" fillId="2" borderId="27" xfId="2" applyFont="1" applyFill="1" applyBorder="1" applyAlignment="1">
      <alignment horizontal="center"/>
    </xf>
    <xf numFmtId="165" fontId="3" fillId="2" borderId="15" xfId="2" applyNumberFormat="1" applyFill="1" applyBorder="1" applyAlignment="1">
      <alignment horizontal="left"/>
    </xf>
    <xf numFmtId="167" fontId="3" fillId="7" borderId="15" xfId="2" applyNumberFormat="1" applyFill="1" applyBorder="1" applyAlignment="1">
      <alignment horizontal="left"/>
    </xf>
    <xf numFmtId="165" fontId="3" fillId="2" borderId="26" xfId="2" applyNumberFormat="1" applyFill="1" applyBorder="1" applyAlignment="1">
      <alignment horizontal="left"/>
    </xf>
    <xf numFmtId="164" fontId="3" fillId="2" borderId="15" xfId="2" applyNumberFormat="1" applyFill="1" applyBorder="1" applyAlignment="1">
      <alignment horizontal="left"/>
    </xf>
    <xf numFmtId="0" fontId="11" fillId="2" borderId="0" xfId="2" applyFont="1" applyFill="1"/>
    <xf numFmtId="0" fontId="11" fillId="2" borderId="29" xfId="2" applyFont="1" applyFill="1" applyBorder="1" applyAlignment="1">
      <alignment horizontal="center"/>
    </xf>
    <xf numFmtId="0" fontId="3" fillId="2" borderId="15" xfId="2" applyFill="1" applyBorder="1"/>
    <xf numFmtId="164" fontId="3" fillId="2" borderId="26" xfId="2" applyNumberFormat="1" applyFill="1" applyBorder="1" applyAlignment="1">
      <alignment horizontal="left"/>
    </xf>
    <xf numFmtId="0" fontId="15" fillId="5" borderId="38" xfId="1" applyFont="1" applyFill="1" applyBorder="1" applyAlignment="1">
      <alignment vertical="center"/>
    </xf>
    <xf numFmtId="0" fontId="15" fillId="5" borderId="32" xfId="1" applyFont="1" applyFill="1" applyBorder="1" applyAlignment="1">
      <alignment vertical="center"/>
    </xf>
    <xf numFmtId="0" fontId="15" fillId="5" borderId="18" xfId="1" applyFont="1" applyFill="1" applyBorder="1" applyAlignment="1">
      <alignment vertical="center"/>
    </xf>
    <xf numFmtId="0" fontId="15" fillId="5" borderId="16" xfId="1" applyFont="1" applyFill="1" applyBorder="1" applyAlignment="1">
      <alignment vertical="center"/>
    </xf>
    <xf numFmtId="0" fontId="15" fillId="5" borderId="15" xfId="1" applyFont="1" applyFill="1" applyBorder="1" applyAlignment="1">
      <alignment vertical="center"/>
    </xf>
    <xf numFmtId="0" fontId="15" fillId="5" borderId="7" xfId="1" applyFont="1" applyFill="1" applyBorder="1" applyAlignment="1">
      <alignment vertical="center"/>
    </xf>
    <xf numFmtId="0" fontId="15" fillId="5" borderId="8" xfId="1" applyFont="1" applyFill="1" applyBorder="1" applyAlignment="1">
      <alignment vertical="center"/>
    </xf>
    <xf numFmtId="0" fontId="15" fillId="5" borderId="24" xfId="1" applyFont="1" applyFill="1" applyBorder="1" applyAlignment="1">
      <alignment vertical="center"/>
    </xf>
    <xf numFmtId="0" fontId="15" fillId="5" borderId="25" xfId="1" applyFont="1" applyFill="1" applyBorder="1" applyAlignment="1">
      <alignment vertical="center"/>
    </xf>
    <xf numFmtId="0" fontId="3" fillId="2" borderId="15" xfId="3" applyFont="1" applyFill="1" applyBorder="1" applyAlignment="1" applyProtection="1"/>
    <xf numFmtId="0" fontId="3" fillId="2" borderId="32" xfId="2" applyFill="1" applyBorder="1"/>
    <xf numFmtId="0" fontId="3" fillId="2" borderId="33" xfId="2" applyFill="1" applyBorder="1" applyAlignment="1">
      <alignment horizontal="center"/>
    </xf>
    <xf numFmtId="0" fontId="3" fillId="2" borderId="15" xfId="3" quotePrefix="1" applyFont="1" applyFill="1" applyBorder="1" applyAlignment="1" applyProtection="1"/>
    <xf numFmtId="0" fontId="3" fillId="2" borderId="8" xfId="2" applyFill="1" applyBorder="1"/>
    <xf numFmtId="0" fontId="3" fillId="2" borderId="11" xfId="2" applyFill="1" applyBorder="1" applyAlignment="1">
      <alignment horizontal="center"/>
    </xf>
    <xf numFmtId="0" fontId="12" fillId="2" borderId="15" xfId="3" applyFill="1" applyBorder="1" applyAlignment="1" applyProtection="1"/>
    <xf numFmtId="168" fontId="3" fillId="2" borderId="16" xfId="2" applyNumberFormat="1" applyFill="1" applyBorder="1"/>
    <xf numFmtId="0" fontId="3" fillId="2" borderId="17" xfId="2" applyFill="1" applyBorder="1" applyAlignment="1">
      <alignment horizontal="center"/>
    </xf>
    <xf numFmtId="0" fontId="11" fillId="2" borderId="34" xfId="2" applyFont="1" applyFill="1" applyBorder="1" applyAlignment="1">
      <alignment horizontal="left" wrapText="1"/>
    </xf>
    <xf numFmtId="2" fontId="17" fillId="10" borderId="39" xfId="5" applyNumberFormat="1" applyFont="1" applyFill="1" applyBorder="1" applyAlignment="1">
      <alignment horizontal="centerContinuous"/>
    </xf>
    <xf numFmtId="0" fontId="2" fillId="2" borderId="37" xfId="1" applyFill="1" applyBorder="1"/>
    <xf numFmtId="2" fontId="18" fillId="6" borderId="38" xfId="5" applyNumberFormat="1" applyFont="1" applyFill="1" applyBorder="1" applyAlignment="1"/>
    <xf numFmtId="2" fontId="18" fillId="2" borderId="40" xfId="5" applyNumberFormat="1" applyFont="1" applyFill="1" applyBorder="1" applyAlignment="1">
      <alignment horizontal="center"/>
    </xf>
    <xf numFmtId="0" fontId="2" fillId="0" borderId="29" xfId="1" applyBorder="1"/>
    <xf numFmtId="2" fontId="18" fillId="6" borderId="18" xfId="5" applyNumberFormat="1" applyFont="1" applyFill="1" applyBorder="1" applyAlignment="1"/>
    <xf numFmtId="2" fontId="18" fillId="2" borderId="41" xfId="5" applyNumberFormat="1" applyFont="1" applyFill="1" applyBorder="1" applyAlignment="1">
      <alignment horizontal="center"/>
    </xf>
    <xf numFmtId="169" fontId="18" fillId="2" borderId="41" xfId="5" applyNumberFormat="1" applyFont="1" applyFill="1" applyBorder="1" applyAlignment="1">
      <alignment horizontal="center"/>
    </xf>
    <xf numFmtId="170" fontId="18" fillId="2" borderId="41" xfId="5" applyNumberFormat="1" applyFont="1" applyFill="1" applyBorder="1" applyAlignment="1">
      <alignment horizontal="center"/>
    </xf>
    <xf numFmtId="170" fontId="18" fillId="2" borderId="41" xfId="1" applyNumberFormat="1" applyFont="1" applyFill="1" applyBorder="1" applyAlignment="1">
      <alignment horizontal="center"/>
    </xf>
    <xf numFmtId="171" fontId="18" fillId="2" borderId="41" xfId="5" applyNumberFormat="1" applyFont="1" applyFill="1" applyBorder="1" applyAlignment="1">
      <alignment horizontal="center"/>
    </xf>
    <xf numFmtId="172" fontId="2" fillId="0" borderId="29" xfId="1" applyNumberFormat="1" applyBorder="1"/>
    <xf numFmtId="10" fontId="18" fillId="2" borderId="41" xfId="6" applyNumberFormat="1" applyFont="1" applyFill="1" applyBorder="1" applyAlignment="1">
      <alignment horizontal="center"/>
    </xf>
    <xf numFmtId="10" fontId="18" fillId="0" borderId="41" xfId="6" applyNumberFormat="1" applyFont="1" applyFill="1" applyBorder="1" applyAlignment="1">
      <alignment horizontal="center"/>
    </xf>
    <xf numFmtId="171" fontId="18" fillId="0" borderId="41" xfId="5" applyNumberFormat="1" applyFont="1" applyBorder="1" applyAlignment="1">
      <alignment horizontal="center"/>
    </xf>
    <xf numFmtId="15" fontId="18" fillId="2" borderId="41" xfId="5" applyNumberFormat="1" applyFont="1" applyFill="1" applyBorder="1" applyAlignment="1">
      <alignment horizontal="center"/>
    </xf>
    <xf numFmtId="167" fontId="18" fillId="2" borderId="41" xfId="1" applyNumberFormat="1" applyFont="1" applyFill="1" applyBorder="1" applyAlignment="1">
      <alignment horizontal="center"/>
    </xf>
    <xf numFmtId="167" fontId="2" fillId="0" borderId="29" xfId="1" applyNumberFormat="1" applyBorder="1"/>
    <xf numFmtId="2" fontId="18" fillId="6" borderId="42" xfId="5" applyNumberFormat="1" applyFont="1" applyFill="1" applyBorder="1" applyAlignment="1"/>
    <xf numFmtId="15" fontId="18" fillId="2" borderId="42" xfId="5" applyNumberFormat="1" applyFont="1" applyFill="1" applyBorder="1" applyAlignment="1">
      <alignment horizontal="center"/>
    </xf>
    <xf numFmtId="2" fontId="19" fillId="2" borderId="0" xfId="1" applyNumberFormat="1" applyFont="1" applyFill="1" applyAlignment="1">
      <alignment horizontal="left" vertical="top" wrapText="1"/>
    </xf>
    <xf numFmtId="2" fontId="19" fillId="2" borderId="29" xfId="1" applyNumberFormat="1" applyFont="1" applyFill="1" applyBorder="1" applyAlignment="1">
      <alignment horizontal="left" vertical="top" wrapText="1"/>
    </xf>
    <xf numFmtId="2" fontId="17" fillId="10" borderId="39" xfId="5" applyNumberFormat="1" applyFont="1" applyFill="1" applyBorder="1" applyAlignment="1">
      <alignment horizontal="center"/>
    </xf>
    <xf numFmtId="2" fontId="17" fillId="0" borderId="0" xfId="5" applyNumberFormat="1" applyFont="1" applyAlignment="1">
      <alignment horizontal="centerContinuous"/>
    </xf>
    <xf numFmtId="2" fontId="17" fillId="0" borderId="0" xfId="5" applyNumberFormat="1" applyFont="1" applyAlignment="1">
      <alignment horizontal="center"/>
    </xf>
    <xf numFmtId="0" fontId="2" fillId="2" borderId="29" xfId="1" applyFill="1" applyBorder="1"/>
    <xf numFmtId="2" fontId="18" fillId="0" borderId="0" xfId="5" applyNumberFormat="1" applyFont="1" applyAlignment="1">
      <alignment horizontal="center"/>
    </xf>
    <xf numFmtId="170" fontId="18" fillId="0" borderId="0" xfId="5" applyNumberFormat="1" applyFont="1" applyAlignment="1">
      <alignment horizontal="center"/>
    </xf>
    <xf numFmtId="170" fontId="18" fillId="0" borderId="0" xfId="1" applyNumberFormat="1" applyFont="1" applyAlignment="1">
      <alignment horizontal="center"/>
    </xf>
    <xf numFmtId="171" fontId="18" fillId="0" borderId="0" xfId="5" applyNumberFormat="1" applyFont="1" applyAlignment="1">
      <alignment horizontal="center"/>
    </xf>
    <xf numFmtId="172" fontId="2" fillId="2" borderId="29" xfId="1" applyNumberFormat="1" applyFill="1" applyBorder="1"/>
    <xf numFmtId="10" fontId="18" fillId="0" borderId="0" xfId="6" applyNumberFormat="1" applyFont="1" applyFill="1" applyBorder="1" applyAlignment="1">
      <alignment horizontal="center"/>
    </xf>
    <xf numFmtId="15" fontId="18" fillId="0" borderId="0" xfId="5" applyNumberFormat="1" applyFont="1" applyAlignment="1">
      <alignment horizontal="center"/>
    </xf>
    <xf numFmtId="167" fontId="18" fillId="0" borderId="0" xfId="1" applyNumberFormat="1" applyFont="1" applyAlignment="1">
      <alignment horizontal="center"/>
    </xf>
    <xf numFmtId="10" fontId="18" fillId="0" borderId="0" xfId="1" applyNumberFormat="1" applyFont="1" applyAlignment="1">
      <alignment horizontal="center"/>
    </xf>
    <xf numFmtId="167" fontId="2" fillId="2" borderId="29" xfId="1" applyNumberFormat="1" applyFill="1" applyBorder="1"/>
    <xf numFmtId="2" fontId="19" fillId="2" borderId="34" xfId="1" applyNumberFormat="1" applyFont="1" applyFill="1" applyBorder="1" applyAlignment="1">
      <alignment horizontal="left" vertical="top" wrapText="1"/>
    </xf>
    <xf numFmtId="2" fontId="19" fillId="2" borderId="35" xfId="1" applyNumberFormat="1" applyFont="1" applyFill="1" applyBorder="1" applyAlignment="1">
      <alignment horizontal="left" vertical="top" wrapText="1"/>
    </xf>
    <xf numFmtId="2" fontId="19" fillId="0" borderId="0" xfId="1" applyNumberFormat="1" applyFont="1" applyAlignment="1">
      <alignment horizontal="left" vertical="top" wrapText="1"/>
    </xf>
    <xf numFmtId="0" fontId="11" fillId="2" borderId="20" xfId="2" applyFont="1" applyFill="1" applyBorder="1" applyAlignment="1">
      <alignment horizontal="left" wrapText="1"/>
    </xf>
    <xf numFmtId="169" fontId="18" fillId="0" borderId="0" xfId="5" applyNumberFormat="1" applyFont="1" applyAlignment="1">
      <alignment horizontal="center"/>
    </xf>
    <xf numFmtId="15" fontId="18" fillId="0" borderId="5" xfId="5" applyNumberFormat="1" applyFont="1" applyBorder="1" applyAlignment="1">
      <alignment horizontal="center"/>
    </xf>
    <xf numFmtId="0" fontId="2" fillId="2" borderId="5" xfId="1" applyFill="1" applyBorder="1"/>
    <xf numFmtId="0" fontId="2" fillId="2" borderId="6" xfId="1" applyFill="1" applyBorder="1"/>
    <xf numFmtId="2" fontId="19" fillId="2" borderId="20" xfId="1" applyNumberFormat="1" applyFont="1" applyFill="1" applyBorder="1" applyAlignment="1">
      <alignment horizontal="left" vertical="top" wrapText="1"/>
    </xf>
    <xf numFmtId="0" fontId="3" fillId="2" borderId="0" xfId="1" applyFont="1" applyFill="1"/>
    <xf numFmtId="0" fontId="11" fillId="2" borderId="4" xfId="2" applyFont="1" applyFill="1" applyBorder="1" applyAlignment="1">
      <alignment horizontal="left" wrapText="1"/>
    </xf>
    <xf numFmtId="0" fontId="11" fillId="2" borderId="5" xfId="2" applyFont="1" applyFill="1" applyBorder="1" applyAlignment="1">
      <alignment horizontal="left" wrapText="1"/>
    </xf>
    <xf numFmtId="173" fontId="11" fillId="2" borderId="5" xfId="7" applyFont="1" applyFill="1" applyBorder="1" applyAlignment="1">
      <alignment horizontal="center" wrapText="1"/>
    </xf>
    <xf numFmtId="173" fontId="11" fillId="2" borderId="6" xfId="7" applyFont="1" applyFill="1" applyBorder="1" applyAlignment="1">
      <alignment horizontal="center" wrapText="1"/>
    </xf>
    <xf numFmtId="173" fontId="11" fillId="11" borderId="2" xfId="7" applyFont="1" applyFill="1" applyBorder="1" applyAlignment="1">
      <alignment horizontal="center" wrapText="1"/>
    </xf>
    <xf numFmtId="173" fontId="21" fillId="11" borderId="2" xfId="7" applyFont="1" applyFill="1" applyBorder="1" applyAlignment="1">
      <alignment wrapText="1"/>
    </xf>
    <xf numFmtId="173" fontId="17" fillId="11" borderId="3" xfId="7" applyFont="1" applyFill="1" applyBorder="1" applyAlignment="1">
      <alignment wrapText="1"/>
    </xf>
    <xf numFmtId="4" fontId="2" fillId="2" borderId="0" xfId="1" applyNumberFormat="1" applyFill="1"/>
    <xf numFmtId="2" fontId="21" fillId="9" borderId="20" xfId="2" applyNumberFormat="1" applyFont="1" applyFill="1" applyBorder="1" applyAlignment="1">
      <alignment horizontal="left"/>
    </xf>
    <xf numFmtId="2" fontId="21" fillId="9" borderId="0" xfId="2" applyNumberFormat="1" applyFont="1" applyFill="1" applyAlignment="1">
      <alignment horizontal="left"/>
    </xf>
    <xf numFmtId="4" fontId="21" fillId="0" borderId="29" xfId="7" applyNumberFormat="1" applyFont="1" applyFill="1" applyBorder="1" applyAlignment="1">
      <alignment horizontal="right" wrapText="1"/>
    </xf>
    <xf numFmtId="0" fontId="22" fillId="9" borderId="35" xfId="2" applyFont="1" applyFill="1" applyBorder="1"/>
    <xf numFmtId="168" fontId="23" fillId="9" borderId="0" xfId="2" applyNumberFormat="1" applyFont="1" applyFill="1"/>
    <xf numFmtId="3" fontId="22" fillId="0" borderId="37" xfId="7" applyNumberFormat="1" applyFont="1" applyFill="1" applyBorder="1" applyAlignment="1">
      <alignment horizontal="right" wrapText="1"/>
    </xf>
    <xf numFmtId="2" fontId="3" fillId="9" borderId="20" xfId="2" applyNumberFormat="1" applyFill="1" applyBorder="1" applyAlignment="1">
      <alignment horizontal="left" indent="1"/>
    </xf>
    <xf numFmtId="4" fontId="3" fillId="0" borderId="43" xfId="7" applyNumberFormat="1" applyFont="1" applyFill="1" applyBorder="1" applyAlignment="1">
      <alignment horizontal="right" wrapText="1"/>
    </xf>
    <xf numFmtId="0" fontId="23" fillId="9" borderId="0" xfId="2" applyFont="1" applyFill="1" applyAlignment="1">
      <alignment horizontal="left" indent="1"/>
    </xf>
    <xf numFmtId="3" fontId="22" fillId="0" borderId="44" xfId="7" applyNumberFormat="1" applyFont="1" applyFill="1" applyBorder="1" applyAlignment="1">
      <alignment horizontal="right" wrapText="1"/>
    </xf>
    <xf numFmtId="4" fontId="3" fillId="0" borderId="45" xfId="7" applyNumberFormat="1" applyFont="1" applyFill="1" applyBorder="1" applyAlignment="1">
      <alignment horizontal="right" wrapText="1"/>
    </xf>
    <xf numFmtId="175" fontId="23" fillId="0" borderId="46" xfId="8" applyNumberFormat="1" applyFont="1" applyFill="1" applyBorder="1" applyAlignment="1">
      <alignment horizontal="center"/>
    </xf>
    <xf numFmtId="4" fontId="3" fillId="0" borderId="47" xfId="7" applyNumberFormat="1" applyFont="1" applyFill="1" applyBorder="1" applyAlignment="1">
      <alignment horizontal="right" wrapText="1"/>
    </xf>
    <xf numFmtId="2" fontId="3" fillId="9" borderId="20" xfId="2" applyNumberFormat="1" applyFill="1" applyBorder="1" applyAlignment="1">
      <alignment horizontal="left" indent="2"/>
    </xf>
    <xf numFmtId="0" fontId="23" fillId="9" borderId="0" xfId="2" applyFont="1" applyFill="1"/>
    <xf numFmtId="175" fontId="23" fillId="0" borderId="48" xfId="2" applyNumberFormat="1" applyFont="1" applyBorder="1"/>
    <xf numFmtId="0" fontId="23" fillId="0" borderId="29" xfId="2" applyFont="1" applyBorder="1"/>
    <xf numFmtId="173" fontId="22" fillId="9" borderId="0" xfId="7" applyFont="1" applyFill="1" applyBorder="1" applyAlignment="1">
      <alignment wrapText="1"/>
    </xf>
    <xf numFmtId="3" fontId="22" fillId="0" borderId="29" xfId="7" applyNumberFormat="1" applyFont="1" applyFill="1" applyBorder="1" applyAlignment="1">
      <alignment horizontal="right" wrapText="1"/>
    </xf>
    <xf numFmtId="4" fontId="2" fillId="0" borderId="0" xfId="1" applyNumberFormat="1"/>
    <xf numFmtId="2" fontId="3" fillId="9" borderId="20" xfId="2" applyNumberFormat="1" applyFill="1" applyBorder="1" applyAlignment="1">
      <alignment horizontal="left"/>
    </xf>
    <xf numFmtId="2" fontId="3" fillId="9" borderId="0" xfId="2" applyNumberFormat="1" applyFill="1" applyAlignment="1">
      <alignment horizontal="left"/>
    </xf>
    <xf numFmtId="4" fontId="3" fillId="0" borderId="29" xfId="7" applyNumberFormat="1" applyFont="1" applyFill="1" applyBorder="1" applyAlignment="1">
      <alignment horizontal="right" wrapText="1"/>
    </xf>
    <xf numFmtId="173" fontId="23" fillId="9" borderId="0" xfId="7" applyFont="1" applyFill="1" applyBorder="1" applyAlignment="1">
      <alignment horizontal="left"/>
    </xf>
    <xf numFmtId="173" fontId="23" fillId="0" borderId="44" xfId="7" applyFont="1" applyFill="1" applyBorder="1" applyAlignment="1">
      <alignment horizontal="center" wrapText="1"/>
    </xf>
    <xf numFmtId="173" fontId="23" fillId="0" borderId="46" xfId="7" applyFont="1" applyFill="1" applyBorder="1" applyAlignment="1">
      <alignment horizontal="center" wrapText="1"/>
    </xf>
    <xf numFmtId="44" fontId="2" fillId="2" borderId="0" xfId="1" applyNumberFormat="1" applyFill="1"/>
    <xf numFmtId="176" fontId="3" fillId="9" borderId="20" xfId="2" applyNumberFormat="1" applyFill="1" applyBorder="1" applyAlignment="1">
      <alignment horizontal="left" indent="2"/>
    </xf>
    <xf numFmtId="174" fontId="3" fillId="0" borderId="47" xfId="9" applyFont="1" applyFill="1" applyBorder="1" applyAlignment="1">
      <alignment horizontal="right" wrapText="1"/>
    </xf>
    <xf numFmtId="4" fontId="3" fillId="0" borderId="11" xfId="7" applyNumberFormat="1" applyFont="1" applyFill="1" applyBorder="1" applyAlignment="1">
      <alignment horizontal="right" wrapText="1"/>
    </xf>
    <xf numFmtId="173" fontId="23" fillId="0" borderId="48" xfId="7" applyFont="1" applyFill="1" applyBorder="1" applyAlignment="1">
      <alignment horizontal="center" wrapText="1"/>
    </xf>
    <xf numFmtId="2" fontId="17" fillId="9" borderId="20" xfId="2" applyNumberFormat="1" applyFont="1" applyFill="1" applyBorder="1" applyAlignment="1">
      <alignment horizontal="left"/>
    </xf>
    <xf numFmtId="2" fontId="17" fillId="9" borderId="0" xfId="2" applyNumberFormat="1" applyFont="1" applyFill="1" applyAlignment="1">
      <alignment horizontal="left"/>
    </xf>
    <xf numFmtId="4" fontId="17" fillId="0" borderId="23" xfId="7" applyNumberFormat="1" applyFont="1" applyFill="1" applyBorder="1" applyAlignment="1">
      <alignment horizontal="right" wrapText="1"/>
    </xf>
    <xf numFmtId="0" fontId="11" fillId="9" borderId="0" xfId="2" applyFont="1" applyFill="1"/>
    <xf numFmtId="168" fontId="11" fillId="9" borderId="0" xfId="2" applyNumberFormat="1" applyFont="1" applyFill="1"/>
    <xf numFmtId="0" fontId="11" fillId="0" borderId="23" xfId="2" applyFont="1" applyBorder="1" applyAlignment="1">
      <alignment horizontal="center"/>
    </xf>
    <xf numFmtId="176" fontId="3" fillId="9" borderId="20" xfId="10" applyNumberFormat="1" applyFill="1" applyBorder="1" applyAlignment="1">
      <alignment horizontal="left" indent="1"/>
    </xf>
    <xf numFmtId="0" fontId="25" fillId="2" borderId="0" xfId="2" applyFont="1" applyFill="1"/>
    <xf numFmtId="0" fontId="23" fillId="0" borderId="29" xfId="2" applyFont="1" applyBorder="1" applyAlignment="1">
      <alignment horizontal="center"/>
    </xf>
    <xf numFmtId="2" fontId="17" fillId="9" borderId="4" xfId="2" applyNumberFormat="1" applyFont="1" applyFill="1" applyBorder="1" applyAlignment="1">
      <alignment horizontal="left"/>
    </xf>
    <xf numFmtId="2" fontId="3" fillId="9" borderId="5" xfId="2" applyNumberFormat="1" applyFill="1" applyBorder="1" applyAlignment="1">
      <alignment horizontal="left"/>
    </xf>
    <xf numFmtId="173" fontId="17" fillId="0" borderId="27" xfId="7" applyFont="1" applyFill="1" applyBorder="1" applyAlignment="1">
      <alignment horizontal="center" wrapText="1"/>
    </xf>
    <xf numFmtId="0" fontId="22" fillId="9" borderId="5" xfId="2" applyFont="1" applyFill="1" applyBorder="1"/>
    <xf numFmtId="173" fontId="23" fillId="9" borderId="5" xfId="7" applyFont="1" applyFill="1" applyBorder="1" applyAlignment="1">
      <alignment horizontal="center" wrapText="1"/>
    </xf>
    <xf numFmtId="173" fontId="23" fillId="0" borderId="27" xfId="7" applyFont="1" applyFill="1" applyBorder="1" applyAlignment="1">
      <alignment horizontal="center" wrapText="1"/>
    </xf>
    <xf numFmtId="2" fontId="17" fillId="12" borderId="0" xfId="2" applyNumberFormat="1" applyFont="1" applyFill="1" applyAlignment="1">
      <alignment horizontal="left"/>
    </xf>
    <xf numFmtId="2" fontId="3" fillId="0" borderId="0" xfId="2" applyNumberFormat="1" applyAlignment="1">
      <alignment horizontal="left"/>
    </xf>
    <xf numFmtId="4" fontId="17" fillId="0" borderId="0" xfId="7" applyNumberFormat="1" applyFont="1" applyFill="1" applyBorder="1" applyAlignment="1">
      <alignment horizontal="right" wrapText="1"/>
    </xf>
    <xf numFmtId="173" fontId="11" fillId="2" borderId="0" xfId="7" applyFont="1" applyFill="1" applyBorder="1" applyAlignment="1">
      <alignment horizontal="center" wrapText="1"/>
    </xf>
    <xf numFmtId="173" fontId="11" fillId="2" borderId="29" xfId="7" applyFont="1" applyFill="1" applyBorder="1" applyAlignment="1">
      <alignment horizontal="center" wrapText="1"/>
    </xf>
    <xf numFmtId="0" fontId="11" fillId="2" borderId="0" xfId="2" applyFont="1" applyFill="1" applyAlignment="1">
      <alignment horizontal="left" wrapText="1"/>
    </xf>
    <xf numFmtId="2" fontId="17" fillId="2" borderId="20" xfId="2" applyNumberFormat="1" applyFont="1" applyFill="1" applyBorder="1"/>
    <xf numFmtId="2" fontId="17" fillId="2" borderId="0" xfId="2" applyNumberFormat="1" applyFont="1" applyFill="1"/>
    <xf numFmtId="174" fontId="3" fillId="2" borderId="29" xfId="8" applyFont="1" applyFill="1" applyBorder="1" applyAlignment="1"/>
    <xf numFmtId="2" fontId="3" fillId="2" borderId="20" xfId="2" applyNumberFormat="1" applyFill="1" applyBorder="1"/>
    <xf numFmtId="174" fontId="3" fillId="0" borderId="29" xfId="8" applyFont="1" applyFill="1" applyBorder="1" applyAlignment="1"/>
    <xf numFmtId="174" fontId="17" fillId="2" borderId="29" xfId="8" applyFont="1" applyFill="1" applyBorder="1" applyAlignment="1"/>
    <xf numFmtId="174" fontId="17" fillId="2" borderId="27" xfId="11" applyFont="1" applyFill="1" applyBorder="1" applyAlignment="1">
      <alignment horizontal="center" wrapText="1"/>
    </xf>
    <xf numFmtId="43" fontId="2" fillId="0" borderId="0" xfId="1" applyNumberFormat="1"/>
    <xf numFmtId="0" fontId="26" fillId="2" borderId="0" xfId="1" applyFont="1" applyFill="1"/>
    <xf numFmtId="173" fontId="11" fillId="7" borderId="0" xfId="7" applyFont="1" applyFill="1" applyBorder="1" applyAlignment="1">
      <alignment horizontal="center" wrapText="1"/>
    </xf>
    <xf numFmtId="173" fontId="11" fillId="7" borderId="29" xfId="7" applyFont="1" applyFill="1" applyBorder="1" applyAlignment="1">
      <alignment horizontal="center" wrapText="1"/>
    </xf>
    <xf numFmtId="0" fontId="27" fillId="15" borderId="20" xfId="2" applyFont="1" applyFill="1" applyBorder="1" applyAlignment="1">
      <alignment horizontal="left"/>
    </xf>
    <xf numFmtId="174" fontId="3" fillId="15" borderId="0" xfId="11" applyFont="1" applyFill="1" applyBorder="1" applyAlignment="1">
      <alignment horizontal="center" wrapText="1"/>
    </xf>
    <xf numFmtId="2" fontId="17" fillId="0" borderId="20" xfId="5" applyNumberFormat="1" applyFont="1" applyBorder="1" applyAlignment="1">
      <alignment horizontal="left"/>
    </xf>
    <xf numFmtId="2" fontId="17" fillId="2" borderId="0" xfId="5" applyNumberFormat="1" applyFont="1" applyFill="1" applyAlignment="1">
      <alignment horizontal="center"/>
    </xf>
    <xf numFmtId="2" fontId="3" fillId="15" borderId="20" xfId="2" applyNumberFormat="1" applyFill="1" applyBorder="1" applyAlignment="1">
      <alignment horizontal="left"/>
    </xf>
    <xf numFmtId="0" fontId="11" fillId="15" borderId="0" xfId="2" applyFont="1" applyFill="1" applyAlignment="1">
      <alignment horizontal="left" wrapText="1"/>
    </xf>
    <xf numFmtId="174" fontId="3" fillId="15" borderId="0" xfId="12" applyFont="1" applyFill="1" applyBorder="1" applyAlignment="1">
      <alignment horizontal="center" wrapText="1"/>
    </xf>
    <xf numFmtId="173" fontId="11" fillId="0" borderId="0" xfId="7" applyFont="1" applyFill="1" applyBorder="1" applyAlignment="1">
      <alignment horizontal="center" wrapText="1"/>
    </xf>
    <xf numFmtId="0" fontId="17" fillId="15" borderId="20" xfId="2" applyFont="1" applyFill="1" applyBorder="1" applyAlignment="1">
      <alignment horizontal="left" wrapText="1"/>
    </xf>
    <xf numFmtId="177" fontId="17" fillId="15" borderId="16" xfId="12" applyNumberFormat="1" applyFont="1" applyFill="1" applyBorder="1" applyAlignment="1">
      <alignment horizontal="center" wrapText="1"/>
    </xf>
    <xf numFmtId="0" fontId="11" fillId="15" borderId="20" xfId="2" applyFont="1" applyFill="1" applyBorder="1" applyAlignment="1">
      <alignment horizontal="left" wrapText="1"/>
    </xf>
    <xf numFmtId="173" fontId="11" fillId="15" borderId="0" xfId="7" applyFont="1" applyFill="1" applyBorder="1" applyAlignment="1">
      <alignment horizontal="center" wrapText="1"/>
    </xf>
    <xf numFmtId="174" fontId="3" fillId="7" borderId="0" xfId="12" applyFont="1" applyFill="1" applyBorder="1" applyAlignment="1">
      <alignment horizontal="center" wrapText="1"/>
    </xf>
    <xf numFmtId="173" fontId="28" fillId="0" borderId="0" xfId="7" applyFont="1" applyFill="1" applyBorder="1" applyAlignment="1">
      <alignment horizontal="left"/>
    </xf>
    <xf numFmtId="173" fontId="11" fillId="15" borderId="29" xfId="7" applyFont="1" applyFill="1" applyBorder="1" applyAlignment="1">
      <alignment horizontal="center" wrapText="1"/>
    </xf>
    <xf numFmtId="174" fontId="3" fillId="2" borderId="0" xfId="12" applyFont="1" applyFill="1" applyBorder="1" applyAlignment="1">
      <alignment horizontal="center" wrapText="1"/>
    </xf>
    <xf numFmtId="177" fontId="17" fillId="7" borderId="16" xfId="12" applyNumberFormat="1" applyFont="1" applyFill="1" applyBorder="1" applyAlignment="1">
      <alignment horizontal="center" wrapText="1"/>
    </xf>
    <xf numFmtId="173" fontId="28" fillId="7" borderId="0" xfId="7" applyFont="1" applyFill="1" applyBorder="1" applyAlignment="1">
      <alignment horizontal="center" wrapText="1"/>
    </xf>
    <xf numFmtId="0" fontId="27" fillId="15" borderId="20" xfId="2" applyFont="1" applyFill="1" applyBorder="1" applyAlignment="1">
      <alignment horizontal="left" wrapText="1"/>
    </xf>
    <xf numFmtId="178" fontId="3" fillId="0" borderId="49" xfId="12" applyNumberFormat="1" applyFont="1" applyFill="1" applyBorder="1" applyAlignment="1">
      <alignment horizontal="center" wrapText="1"/>
    </xf>
    <xf numFmtId="0" fontId="11" fillId="9" borderId="20" xfId="2" applyFont="1" applyFill="1" applyBorder="1" applyAlignment="1">
      <alignment horizontal="left" wrapText="1"/>
    </xf>
    <xf numFmtId="0" fontId="11" fillId="9" borderId="0" xfId="2" applyFont="1" applyFill="1" applyAlignment="1">
      <alignment horizontal="left" wrapText="1"/>
    </xf>
    <xf numFmtId="173" fontId="27" fillId="11" borderId="39" xfId="7" applyFont="1" applyFill="1" applyBorder="1" applyAlignment="1">
      <alignment horizontal="center" vertical="center" wrapText="1"/>
    </xf>
    <xf numFmtId="173" fontId="11" fillId="9" borderId="0" xfId="7" applyFont="1" applyFill="1" applyBorder="1" applyAlignment="1">
      <alignment horizontal="center" wrapText="1"/>
    </xf>
    <xf numFmtId="173" fontId="11" fillId="9" borderId="29" xfId="7" applyFont="1" applyFill="1" applyBorder="1" applyAlignment="1">
      <alignment horizontal="center" wrapText="1"/>
    </xf>
    <xf numFmtId="174" fontId="3" fillId="9" borderId="0" xfId="12" applyFont="1" applyFill="1" applyBorder="1" applyAlignment="1">
      <alignment horizontal="center" wrapText="1"/>
    </xf>
    <xf numFmtId="10" fontId="3" fillId="9" borderId="0" xfId="13" applyNumberFormat="1" applyFont="1" applyFill="1" applyBorder="1" applyAlignment="1">
      <alignment horizontal="center" wrapText="1"/>
    </xf>
    <xf numFmtId="10" fontId="11" fillId="0" borderId="0" xfId="6" applyNumberFormat="1" applyFont="1" applyFill="1" applyBorder="1" applyAlignment="1">
      <alignment horizontal="center" wrapText="1"/>
    </xf>
    <xf numFmtId="0" fontId="29" fillId="9" borderId="0" xfId="2" applyFont="1" applyFill="1" applyAlignment="1">
      <alignment horizontal="left" wrapText="1"/>
    </xf>
    <xf numFmtId="174" fontId="21" fillId="9" borderId="16" xfId="12" applyFont="1" applyFill="1" applyBorder="1" applyAlignment="1">
      <alignment horizontal="center" wrapText="1"/>
    </xf>
    <xf numFmtId="10" fontId="21" fillId="9" borderId="16" xfId="12" applyNumberFormat="1" applyFont="1" applyFill="1" applyBorder="1" applyAlignment="1">
      <alignment horizontal="center" wrapText="1"/>
    </xf>
    <xf numFmtId="0" fontId="3" fillId="9" borderId="20" xfId="2" applyFill="1" applyBorder="1" applyAlignment="1">
      <alignment horizontal="left" wrapText="1"/>
    </xf>
    <xf numFmtId="173" fontId="3" fillId="9" borderId="0" xfId="7" applyFont="1" applyFill="1" applyBorder="1" applyAlignment="1">
      <alignment horizontal="center" wrapText="1"/>
    </xf>
    <xf numFmtId="174" fontId="17" fillId="9" borderId="0" xfId="12" applyFont="1" applyFill="1" applyBorder="1" applyAlignment="1">
      <alignment horizontal="center" wrapText="1"/>
    </xf>
    <xf numFmtId="10" fontId="17" fillId="9" borderId="0" xfId="13" applyNumberFormat="1" applyFont="1" applyFill="1" applyBorder="1" applyAlignment="1">
      <alignment horizontal="center" wrapText="1"/>
    </xf>
    <xf numFmtId="0" fontId="27" fillId="9" borderId="0" xfId="2" applyFont="1" applyFill="1" applyAlignment="1">
      <alignment horizontal="left" wrapText="1"/>
    </xf>
    <xf numFmtId="174" fontId="17" fillId="9" borderId="49" xfId="12" applyFont="1" applyFill="1" applyBorder="1" applyAlignment="1">
      <alignment horizontal="center"/>
    </xf>
    <xf numFmtId="10" fontId="17" fillId="0" borderId="49" xfId="13" applyNumberFormat="1" applyFont="1" applyFill="1" applyBorder="1" applyAlignment="1">
      <alignment horizontal="center" wrapText="1"/>
    </xf>
    <xf numFmtId="173" fontId="15" fillId="0" borderId="0" xfId="1" applyNumberFormat="1" applyFont="1"/>
    <xf numFmtId="43" fontId="2" fillId="2" borderId="0" xfId="1" applyNumberFormat="1" applyFill="1"/>
    <xf numFmtId="2" fontId="20" fillId="9" borderId="20" xfId="2" applyNumberFormat="1" applyFont="1" applyFill="1" applyBorder="1" applyAlignment="1">
      <alignment horizontal="left"/>
    </xf>
    <xf numFmtId="174" fontId="17" fillId="9" borderId="0" xfId="12" applyFont="1" applyFill="1" applyBorder="1" applyAlignment="1">
      <alignment horizontal="center"/>
    </xf>
    <xf numFmtId="10" fontId="17" fillId="0" borderId="0" xfId="13" applyNumberFormat="1" applyFont="1" applyFill="1" applyBorder="1" applyAlignment="1">
      <alignment horizontal="center" wrapText="1"/>
    </xf>
    <xf numFmtId="0" fontId="27" fillId="11" borderId="39" xfId="2" applyFont="1" applyFill="1" applyBorder="1" applyAlignment="1">
      <alignment horizontal="center"/>
    </xf>
    <xf numFmtId="0" fontId="27" fillId="11" borderId="50" xfId="2" applyFont="1" applyFill="1" applyBorder="1" applyAlignment="1">
      <alignment horizontal="center"/>
    </xf>
    <xf numFmtId="14" fontId="3" fillId="6" borderId="1" xfId="2" applyNumberFormat="1" applyFill="1" applyBorder="1" applyAlignment="1">
      <alignment horizontal="left" wrapText="1"/>
    </xf>
    <xf numFmtId="174" fontId="3" fillId="0" borderId="51" xfId="8" applyFont="1" applyFill="1" applyBorder="1" applyAlignment="1">
      <alignment wrapText="1"/>
    </xf>
    <xf numFmtId="174" fontId="3" fillId="0" borderId="52" xfId="8" applyFont="1" applyFill="1" applyBorder="1" applyAlignment="1">
      <alignment wrapText="1"/>
    </xf>
    <xf numFmtId="10" fontId="17" fillId="0" borderId="53" xfId="6" applyNumberFormat="1" applyFont="1" applyFill="1" applyBorder="1" applyAlignment="1">
      <alignment wrapText="1"/>
    </xf>
    <xf numFmtId="173" fontId="11" fillId="0" borderId="29" xfId="7" applyFont="1" applyFill="1" applyBorder="1" applyAlignment="1">
      <alignment horizontal="center" wrapText="1"/>
    </xf>
    <xf numFmtId="14" fontId="3" fillId="2" borderId="20" xfId="2" applyNumberFormat="1" applyFill="1" applyBorder="1" applyAlignment="1">
      <alignment horizontal="left" wrapText="1"/>
    </xf>
    <xf numFmtId="174" fontId="3" fillId="0" borderId="0" xfId="8" applyFont="1" applyFill="1" applyBorder="1" applyAlignment="1">
      <alignment wrapText="1"/>
    </xf>
    <xf numFmtId="10" fontId="17" fillId="0" borderId="0" xfId="6" applyNumberFormat="1" applyFont="1" applyFill="1" applyBorder="1" applyAlignment="1">
      <alignment wrapText="1"/>
    </xf>
    <xf numFmtId="0" fontId="3" fillId="15" borderId="20" xfId="2" applyFill="1" applyBorder="1" applyAlignment="1">
      <alignment horizontal="left" wrapText="1"/>
    </xf>
    <xf numFmtId="173" fontId="3" fillId="15" borderId="0" xfId="7" applyFont="1" applyFill="1" applyBorder="1" applyAlignment="1">
      <alignment horizontal="center" wrapText="1"/>
    </xf>
    <xf numFmtId="0" fontId="27" fillId="14" borderId="39" xfId="2" applyFont="1" applyFill="1" applyBorder="1" applyAlignment="1">
      <alignment horizontal="center"/>
    </xf>
    <xf numFmtId="0" fontId="11" fillId="15" borderId="29" xfId="2" applyFont="1" applyFill="1" applyBorder="1" applyAlignment="1">
      <alignment horizontal="center"/>
    </xf>
    <xf numFmtId="177" fontId="3" fillId="15" borderId="56" xfId="14" applyNumberFormat="1" applyFont="1" applyFill="1" applyBorder="1" applyAlignment="1"/>
    <xf numFmtId="177" fontId="3" fillId="0" borderId="7" xfId="14" applyNumberFormat="1" applyFont="1" applyFill="1" applyBorder="1" applyAlignment="1"/>
    <xf numFmtId="177" fontId="3" fillId="0" borderId="56" xfId="14" applyNumberFormat="1" applyFont="1" applyFill="1" applyBorder="1" applyAlignment="1">
      <alignment horizontal="right"/>
    </xf>
    <xf numFmtId="0" fontId="11" fillId="0" borderId="29" xfId="2" applyFont="1" applyBorder="1" applyAlignment="1">
      <alignment horizontal="center"/>
    </xf>
    <xf numFmtId="179" fontId="3" fillId="15" borderId="41" xfId="7" applyNumberFormat="1" applyFont="1" applyFill="1" applyBorder="1" applyAlignment="1"/>
    <xf numFmtId="179" fontId="3" fillId="0" borderId="18" xfId="7" applyNumberFormat="1" applyFont="1" applyFill="1" applyBorder="1" applyAlignment="1"/>
    <xf numFmtId="179" fontId="18" fillId="15" borderId="41" xfId="7" applyNumberFormat="1" applyFont="1" applyFill="1" applyBorder="1" applyAlignment="1"/>
    <xf numFmtId="177" fontId="3" fillId="0" borderId="56" xfId="14" applyNumberFormat="1" applyFont="1" applyFill="1" applyBorder="1" applyAlignment="1"/>
    <xf numFmtId="0" fontId="28" fillId="0" borderId="29" xfId="2" applyFont="1" applyBorder="1" applyAlignment="1">
      <alignment horizontal="center"/>
    </xf>
    <xf numFmtId="10" fontId="18" fillId="15" borderId="41" xfId="6" applyNumberFormat="1" applyFont="1" applyFill="1" applyBorder="1" applyAlignment="1"/>
    <xf numFmtId="10" fontId="3" fillId="0" borderId="18" xfId="15" applyNumberFormat="1" applyFont="1" applyFill="1" applyBorder="1" applyAlignment="1"/>
    <xf numFmtId="10" fontId="3" fillId="0" borderId="56" xfId="6" applyNumberFormat="1" applyFont="1" applyFill="1" applyBorder="1" applyAlignment="1"/>
    <xf numFmtId="10" fontId="2" fillId="2" borderId="0" xfId="1" applyNumberFormat="1" applyFill="1"/>
    <xf numFmtId="10" fontId="3" fillId="0" borderId="18" xfId="6" applyNumberFormat="1" applyFont="1" applyFill="1" applyBorder="1" applyAlignment="1"/>
    <xf numFmtId="10" fontId="3" fillId="0" borderId="56" xfId="6" applyNumberFormat="1" applyFont="1" applyFill="1" applyBorder="1" applyAlignment="1">
      <alignment horizontal="right"/>
    </xf>
    <xf numFmtId="10" fontId="18" fillId="0" borderId="41" xfId="6" applyNumberFormat="1" applyFont="1" applyFill="1" applyBorder="1" applyAlignment="1"/>
    <xf numFmtId="10" fontId="18" fillId="0" borderId="41" xfId="15" applyNumberFormat="1" applyFont="1" applyFill="1" applyBorder="1" applyAlignment="1"/>
    <xf numFmtId="10" fontId="18" fillId="0" borderId="59" xfId="13" applyNumberFormat="1" applyFont="1" applyFill="1" applyBorder="1" applyAlignment="1">
      <alignment horizontal="right"/>
    </xf>
    <xf numFmtId="10" fontId="18" fillId="0" borderId="41" xfId="13" applyNumberFormat="1" applyFont="1" applyFill="1" applyBorder="1" applyAlignment="1">
      <alignment horizontal="right"/>
    </xf>
    <xf numFmtId="43" fontId="3" fillId="0" borderId="12" xfId="14" applyFont="1" applyFill="1" applyBorder="1" applyAlignment="1">
      <alignment horizontal="right"/>
    </xf>
    <xf numFmtId="0" fontId="18" fillId="10" borderId="12" xfId="2" applyFont="1" applyFill="1" applyBorder="1" applyAlignment="1">
      <alignment horizontal="left" wrapText="1"/>
    </xf>
    <xf numFmtId="0" fontId="18" fillId="10" borderId="23" xfId="2" applyFont="1" applyFill="1" applyBorder="1" applyAlignment="1">
      <alignment horizontal="left" wrapText="1"/>
    </xf>
    <xf numFmtId="43" fontId="3" fillId="7" borderId="59" xfId="14" applyFont="1" applyFill="1" applyBorder="1" applyAlignment="1">
      <alignment horizontal="right"/>
    </xf>
    <xf numFmtId="10" fontId="3" fillId="2" borderId="59" xfId="6" applyNumberFormat="1" applyFont="1" applyFill="1" applyBorder="1" applyAlignment="1">
      <alignment horizontal="right"/>
    </xf>
    <xf numFmtId="10" fontId="3" fillId="0" borderId="12" xfId="6" applyNumberFormat="1" applyFont="1" applyFill="1" applyBorder="1" applyAlignment="1">
      <alignment horizontal="right"/>
    </xf>
    <xf numFmtId="10" fontId="3" fillId="0" borderId="41" xfId="6" applyNumberFormat="1" applyFont="1" applyFill="1" applyBorder="1" applyAlignment="1"/>
    <xf numFmtId="10" fontId="3" fillId="0" borderId="59" xfId="6" applyNumberFormat="1" applyFont="1" applyFill="1" applyBorder="1" applyAlignment="1">
      <alignment horizontal="right"/>
    </xf>
    <xf numFmtId="10" fontId="3" fillId="0" borderId="61" xfId="6" applyNumberFormat="1" applyFont="1" applyFill="1" applyBorder="1" applyAlignment="1"/>
    <xf numFmtId="10" fontId="11" fillId="0" borderId="29" xfId="6" applyNumberFormat="1" applyFont="1" applyFill="1" applyBorder="1" applyAlignment="1">
      <alignment horizontal="center"/>
    </xf>
    <xf numFmtId="10" fontId="18" fillId="0" borderId="42" xfId="6" applyNumberFormat="1" applyFont="1" applyFill="1" applyBorder="1" applyAlignment="1">
      <alignment horizontal="right"/>
    </xf>
    <xf numFmtId="10" fontId="3" fillId="0" borderId="24" xfId="13" applyNumberFormat="1" applyFont="1" applyFill="1" applyBorder="1" applyAlignment="1">
      <alignment horizontal="right"/>
    </xf>
    <xf numFmtId="10" fontId="18" fillId="0" borderId="42" xfId="13" applyNumberFormat="1" applyFont="1" applyFill="1" applyBorder="1" applyAlignment="1">
      <alignment horizontal="right"/>
    </xf>
    <xf numFmtId="10" fontId="11" fillId="0" borderId="29" xfId="2" applyNumberFormat="1" applyFont="1" applyBorder="1" applyAlignment="1">
      <alignment horizontal="center"/>
    </xf>
    <xf numFmtId="0" fontId="18" fillId="0" borderId="0" xfId="2" applyFont="1" applyAlignment="1">
      <alignment horizontal="left" wrapText="1"/>
    </xf>
    <xf numFmtId="10" fontId="18" fillId="0" borderId="0" xfId="6" applyNumberFormat="1" applyFont="1" applyFill="1" applyBorder="1" applyAlignment="1">
      <alignment horizontal="right"/>
    </xf>
    <xf numFmtId="10" fontId="3" fillId="0" borderId="0" xfId="13" applyNumberFormat="1" applyFont="1" applyFill="1" applyBorder="1" applyAlignment="1">
      <alignment horizontal="right"/>
    </xf>
    <xf numFmtId="10" fontId="18" fillId="0" borderId="0" xfId="13" applyNumberFormat="1" applyFont="1" applyFill="1" applyBorder="1" applyAlignment="1">
      <alignment horizontal="right"/>
    </xf>
    <xf numFmtId="10" fontId="11" fillId="15" borderId="29" xfId="2" applyNumberFormat="1" applyFont="1" applyFill="1" applyBorder="1" applyAlignment="1">
      <alignment horizontal="center"/>
    </xf>
    <xf numFmtId="10" fontId="18" fillId="15" borderId="0" xfId="13" applyNumberFormat="1" applyFont="1" applyFill="1" applyBorder="1" applyAlignment="1">
      <alignment horizontal="right"/>
    </xf>
    <xf numFmtId="0" fontId="11" fillId="9" borderId="29" xfId="2" applyFont="1" applyFill="1" applyBorder="1" applyAlignment="1">
      <alignment horizontal="center"/>
    </xf>
    <xf numFmtId="180" fontId="31" fillId="16" borderId="56" xfId="8" applyNumberFormat="1" applyFont="1" applyFill="1" applyBorder="1" applyAlignment="1">
      <alignment horizontal="right"/>
    </xf>
    <xf numFmtId="0" fontId="11" fillId="0" borderId="0" xfId="2" applyFont="1"/>
    <xf numFmtId="180" fontId="31" fillId="9" borderId="41" xfId="14" applyNumberFormat="1" applyFont="1" applyFill="1" applyBorder="1" applyAlignment="1">
      <alignment horizontal="left"/>
    </xf>
    <xf numFmtId="168" fontId="11" fillId="0" borderId="0" xfId="2" applyNumberFormat="1" applyFont="1"/>
    <xf numFmtId="180" fontId="31" fillId="0" borderId="41" xfId="14" applyNumberFormat="1" applyFont="1" applyFill="1" applyBorder="1" applyAlignment="1">
      <alignment horizontal="left"/>
    </xf>
    <xf numFmtId="168" fontId="11" fillId="9" borderId="0" xfId="14" applyNumberFormat="1" applyFont="1" applyFill="1" applyBorder="1" applyAlignment="1"/>
    <xf numFmtId="3" fontId="32" fillId="9" borderId="64" xfId="14" applyNumberFormat="1" applyFont="1" applyFill="1" applyBorder="1" applyAlignment="1">
      <alignment horizontal="right"/>
    </xf>
    <xf numFmtId="177" fontId="11" fillId="0" borderId="0" xfId="2" applyNumberFormat="1" applyFont="1"/>
    <xf numFmtId="14" fontId="11" fillId="0" borderId="0" xfId="2" applyNumberFormat="1" applyFont="1"/>
    <xf numFmtId="43" fontId="11" fillId="9" borderId="29" xfId="14" applyFont="1" applyFill="1" applyBorder="1" applyAlignment="1">
      <alignment horizontal="center"/>
    </xf>
    <xf numFmtId="2" fontId="32" fillId="6" borderId="38" xfId="2" applyNumberFormat="1" applyFont="1" applyFill="1" applyBorder="1"/>
    <xf numFmtId="2" fontId="31" fillId="6" borderId="33" xfId="2" applyNumberFormat="1" applyFont="1" applyFill="1" applyBorder="1"/>
    <xf numFmtId="180" fontId="32" fillId="16" borderId="40" xfId="8" applyNumberFormat="1" applyFont="1" applyFill="1" applyBorder="1" applyAlignment="1"/>
    <xf numFmtId="43" fontId="11" fillId="0" borderId="0" xfId="14" applyFont="1" applyFill="1" applyBorder="1" applyAlignment="1"/>
    <xf numFmtId="2" fontId="31" fillId="6" borderId="18" xfId="2" applyNumberFormat="1" applyFont="1" applyFill="1" applyBorder="1"/>
    <xf numFmtId="2" fontId="31" fillId="6" borderId="17" xfId="2" applyNumberFormat="1" applyFont="1" applyFill="1" applyBorder="1"/>
    <xf numFmtId="180" fontId="18" fillId="0" borderId="41" xfId="8" applyNumberFormat="1" applyFont="1" applyFill="1" applyBorder="1" applyAlignment="1" applyProtection="1">
      <alignment horizontal="right"/>
    </xf>
    <xf numFmtId="181" fontId="11" fillId="0" borderId="0" xfId="2" applyNumberFormat="1" applyFont="1"/>
    <xf numFmtId="2" fontId="31" fillId="6" borderId="18" xfId="2" applyNumberFormat="1" applyFont="1" applyFill="1" applyBorder="1" applyAlignment="1">
      <alignment horizontal="left"/>
    </xf>
    <xf numFmtId="2" fontId="31" fillId="6" borderId="16" xfId="2" applyNumberFormat="1" applyFont="1" applyFill="1" applyBorder="1" applyAlignment="1">
      <alignment horizontal="left"/>
    </xf>
    <xf numFmtId="180" fontId="18" fillId="0" borderId="56" xfId="8" applyNumberFormat="1" applyFont="1" applyFill="1" applyBorder="1" applyAlignment="1" applyProtection="1">
      <alignment horizontal="right"/>
    </xf>
    <xf numFmtId="2" fontId="32" fillId="6" borderId="18" xfId="2" applyNumberFormat="1" applyFont="1" applyFill="1" applyBorder="1"/>
    <xf numFmtId="180" fontId="33" fillId="0" borderId="61" xfId="8" applyNumberFormat="1" applyFont="1" applyFill="1" applyBorder="1" applyAlignment="1" applyProtection="1">
      <alignment horizontal="right"/>
    </xf>
    <xf numFmtId="2" fontId="31" fillId="6" borderId="17" xfId="2" applyNumberFormat="1" applyFont="1" applyFill="1" applyBorder="1" applyAlignment="1">
      <alignment horizontal="left"/>
    </xf>
    <xf numFmtId="176" fontId="31" fillId="6" borderId="18" xfId="2" applyNumberFormat="1" applyFont="1" applyFill="1" applyBorder="1" applyAlignment="1">
      <alignment horizontal="left"/>
    </xf>
    <xf numFmtId="176" fontId="31" fillId="6" borderId="17" xfId="2" applyNumberFormat="1" applyFont="1" applyFill="1" applyBorder="1" applyAlignment="1">
      <alignment horizontal="left"/>
    </xf>
    <xf numFmtId="174" fontId="11" fillId="0" borderId="0" xfId="2" applyNumberFormat="1" applyFont="1"/>
    <xf numFmtId="2" fontId="31" fillId="6" borderId="12" xfId="2" applyNumberFormat="1" applyFont="1" applyFill="1" applyBorder="1"/>
    <xf numFmtId="2" fontId="31" fillId="6" borderId="23" xfId="2" applyNumberFormat="1" applyFont="1" applyFill="1" applyBorder="1"/>
    <xf numFmtId="180" fontId="18" fillId="0" borderId="61" xfId="8" applyNumberFormat="1" applyFont="1" applyFill="1" applyBorder="1" applyAlignment="1" applyProtection="1">
      <alignment horizontal="right"/>
    </xf>
    <xf numFmtId="2" fontId="17" fillId="6" borderId="24" xfId="2" applyNumberFormat="1" applyFont="1" applyFill="1" applyBorder="1"/>
    <xf numFmtId="2" fontId="3" fillId="6" borderId="27" xfId="2" applyNumberFormat="1" applyFill="1" applyBorder="1"/>
    <xf numFmtId="180" fontId="34" fillId="0" borderId="64" xfId="8" applyNumberFormat="1" applyFont="1" applyFill="1" applyBorder="1" applyAlignment="1"/>
    <xf numFmtId="174" fontId="11" fillId="0" borderId="0" xfId="8" applyFont="1" applyFill="1" applyBorder="1" applyAlignment="1"/>
    <xf numFmtId="2" fontId="31" fillId="6" borderId="38" xfId="2" applyNumberFormat="1" applyFont="1" applyFill="1" applyBorder="1"/>
    <xf numFmtId="180" fontId="32" fillId="9" borderId="40" xfId="8" applyNumberFormat="1" applyFont="1" applyFill="1" applyBorder="1" applyAlignment="1"/>
    <xf numFmtId="2" fontId="31" fillId="6" borderId="7" xfId="2" applyNumberFormat="1" applyFont="1" applyFill="1" applyBorder="1"/>
    <xf numFmtId="2" fontId="31" fillId="6" borderId="11" xfId="2" applyNumberFormat="1" applyFont="1" applyFill="1" applyBorder="1"/>
    <xf numFmtId="43" fontId="11" fillId="0" borderId="0" xfId="2" applyNumberFormat="1" applyFont="1"/>
    <xf numFmtId="165" fontId="11" fillId="0" borderId="0" xfId="2" applyNumberFormat="1" applyFont="1"/>
    <xf numFmtId="180" fontId="11" fillId="9" borderId="0" xfId="2" applyNumberFormat="1" applyFont="1" applyFill="1"/>
    <xf numFmtId="43" fontId="11" fillId="9" borderId="29" xfId="2" applyNumberFormat="1" applyFont="1" applyFill="1" applyBorder="1" applyAlignment="1">
      <alignment horizontal="center"/>
    </xf>
    <xf numFmtId="10" fontId="18" fillId="15" borderId="22" xfId="13" applyNumberFormat="1" applyFont="1" applyFill="1" applyBorder="1" applyAlignment="1">
      <alignment horizontal="right"/>
    </xf>
    <xf numFmtId="10" fontId="18" fillId="15" borderId="19" xfId="13" applyNumberFormat="1" applyFont="1" applyFill="1" applyBorder="1" applyAlignment="1">
      <alignment horizontal="right"/>
    </xf>
    <xf numFmtId="10" fontId="18" fillId="15" borderId="13" xfId="13" applyNumberFormat="1" applyFont="1" applyFill="1" applyBorder="1" applyAlignment="1">
      <alignment horizontal="right"/>
    </xf>
    <xf numFmtId="10" fontId="18" fillId="15" borderId="54" xfId="13" applyNumberFormat="1" applyFont="1" applyFill="1" applyBorder="1" applyAlignment="1">
      <alignment horizontal="right"/>
    </xf>
    <xf numFmtId="10" fontId="18" fillId="15" borderId="21" xfId="13" applyNumberFormat="1" applyFont="1" applyFill="1" applyBorder="1" applyAlignment="1">
      <alignment horizontal="right"/>
    </xf>
    <xf numFmtId="10" fontId="18" fillId="15" borderId="10" xfId="13" applyNumberFormat="1" applyFont="1" applyFill="1" applyBorder="1" applyAlignment="1">
      <alignment horizontal="right"/>
    </xf>
    <xf numFmtId="10" fontId="18" fillId="15" borderId="8" xfId="13" applyNumberFormat="1" applyFont="1" applyFill="1" applyBorder="1" applyAlignment="1">
      <alignment horizontal="right"/>
    </xf>
    <xf numFmtId="10" fontId="18" fillId="15" borderId="9" xfId="13" applyNumberFormat="1" applyFont="1" applyFill="1" applyBorder="1" applyAlignment="1">
      <alignment horizontal="right"/>
    </xf>
    <xf numFmtId="0" fontId="27" fillId="11" borderId="1" xfId="2" applyFont="1" applyFill="1" applyBorder="1" applyAlignment="1">
      <alignment horizontal="center" vertical="center" wrapText="1"/>
    </xf>
    <xf numFmtId="0" fontId="27" fillId="11" borderId="39" xfId="2" applyFont="1" applyFill="1" applyBorder="1" applyAlignment="1">
      <alignment horizontal="center" vertical="center" wrapText="1"/>
    </xf>
    <xf numFmtId="168" fontId="27" fillId="11" borderId="39" xfId="2" applyNumberFormat="1" applyFont="1" applyFill="1" applyBorder="1" applyAlignment="1">
      <alignment horizontal="center" vertical="center" wrapText="1"/>
    </xf>
    <xf numFmtId="10" fontId="3" fillId="9" borderId="50" xfId="2" applyNumberFormat="1" applyFill="1" applyBorder="1" applyAlignment="1">
      <alignment horizontal="right" vertical="top" wrapText="1"/>
    </xf>
    <xf numFmtId="10" fontId="3" fillId="9" borderId="50" xfId="7" applyNumberFormat="1" applyFont="1" applyFill="1" applyBorder="1" applyAlignment="1">
      <alignment horizontal="right" vertical="top"/>
    </xf>
    <xf numFmtId="0" fontId="31" fillId="11" borderId="50" xfId="2" applyFont="1" applyFill="1" applyBorder="1" applyAlignment="1">
      <alignment horizontal="center" vertical="top"/>
    </xf>
    <xf numFmtId="165" fontId="3" fillId="9" borderId="50" xfId="7" applyNumberFormat="1" applyFont="1" applyFill="1" applyBorder="1" applyAlignment="1">
      <alignment horizontal="right" vertical="top"/>
    </xf>
    <xf numFmtId="174" fontId="3" fillId="9" borderId="3" xfId="16" applyNumberFormat="1" applyFont="1" applyFill="1" applyBorder="1" applyAlignment="1">
      <alignment horizontal="right" vertical="top" wrapText="1"/>
    </xf>
    <xf numFmtId="174" fontId="3" fillId="9" borderId="50" xfId="8" applyFont="1" applyFill="1" applyBorder="1" applyAlignment="1">
      <alignment horizontal="right" vertical="top"/>
    </xf>
    <xf numFmtId="182" fontId="3" fillId="0" borderId="50" xfId="7" applyNumberFormat="1" applyFont="1" applyFill="1" applyBorder="1" applyAlignment="1">
      <alignment horizontal="right" vertical="top"/>
    </xf>
    <xf numFmtId="2" fontId="31" fillId="6" borderId="34" xfId="2" applyNumberFormat="1" applyFont="1" applyFill="1" applyBorder="1" applyAlignment="1">
      <alignment vertical="center" wrapText="1"/>
    </xf>
    <xf numFmtId="182" fontId="3" fillId="0" borderId="34" xfId="7" applyNumberFormat="1" applyFont="1" applyFill="1" applyBorder="1" applyAlignment="1">
      <alignment horizontal="right" vertical="top"/>
    </xf>
    <xf numFmtId="10" fontId="3" fillId="9" borderId="61" xfId="16" applyNumberFormat="1" applyFont="1" applyFill="1" applyBorder="1" applyAlignment="1">
      <alignment horizontal="right" vertical="top"/>
    </xf>
    <xf numFmtId="10" fontId="3" fillId="9" borderId="20" xfId="16" applyNumberFormat="1" applyFont="1" applyFill="1" applyBorder="1" applyAlignment="1">
      <alignment horizontal="right" vertical="top" wrapText="1"/>
    </xf>
    <xf numFmtId="0" fontId="31" fillId="9" borderId="61" xfId="2" applyFont="1" applyFill="1" applyBorder="1" applyAlignment="1">
      <alignment horizontal="center" vertical="top"/>
    </xf>
    <xf numFmtId="175" fontId="3" fillId="2" borderId="61" xfId="16" applyNumberFormat="1" applyFont="1" applyFill="1" applyBorder="1" applyAlignment="1">
      <alignment horizontal="right" vertical="top"/>
    </xf>
    <xf numFmtId="175" fontId="3" fillId="2" borderId="20" xfId="16" applyNumberFormat="1" applyFont="1" applyFill="1" applyBorder="1" applyAlignment="1">
      <alignment horizontal="right" vertical="top" wrapText="1"/>
    </xf>
    <xf numFmtId="0" fontId="31" fillId="11" borderId="61" xfId="2" applyFont="1" applyFill="1" applyBorder="1" applyAlignment="1">
      <alignment horizontal="center" vertical="top"/>
    </xf>
    <xf numFmtId="2" fontId="3" fillId="9" borderId="61" xfId="16" applyNumberFormat="1" applyFont="1" applyFill="1" applyBorder="1" applyAlignment="1">
      <alignment horizontal="right" vertical="top"/>
    </xf>
    <xf numFmtId="174" fontId="3" fillId="9" borderId="20" xfId="16" applyNumberFormat="1" applyFont="1" applyFill="1" applyBorder="1" applyAlignment="1">
      <alignment horizontal="right" vertical="top" wrapText="1"/>
    </xf>
    <xf numFmtId="10" fontId="3" fillId="0" borderId="20" xfId="16" applyNumberFormat="1" applyFont="1" applyBorder="1" applyAlignment="1">
      <alignment horizontal="right" vertical="top" wrapText="1"/>
    </xf>
    <xf numFmtId="173" fontId="3" fillId="2" borderId="61" xfId="11" applyNumberFormat="1" applyFont="1" applyFill="1" applyBorder="1" applyAlignment="1">
      <alignment horizontal="right" vertical="top"/>
    </xf>
    <xf numFmtId="173" fontId="3" fillId="2" borderId="20" xfId="11" applyNumberFormat="1" applyFont="1" applyFill="1" applyBorder="1" applyAlignment="1">
      <alignment horizontal="right" vertical="top"/>
    </xf>
    <xf numFmtId="174" fontId="3" fillId="2" borderId="61" xfId="8" applyFont="1" applyFill="1" applyBorder="1" applyAlignment="1">
      <alignment horizontal="right" vertical="top"/>
    </xf>
    <xf numFmtId="174" fontId="3" fillId="2" borderId="20" xfId="8" applyFont="1" applyFill="1" applyBorder="1" applyAlignment="1">
      <alignment horizontal="right" vertical="top" wrapText="1"/>
    </xf>
    <xf numFmtId="173" fontId="3" fillId="2" borderId="65" xfId="11" applyNumberFormat="1" applyFont="1" applyFill="1" applyBorder="1" applyAlignment="1">
      <alignment horizontal="right" vertical="top"/>
    </xf>
    <xf numFmtId="173" fontId="3" fillId="2" borderId="4" xfId="11" applyNumberFormat="1" applyFont="1" applyFill="1" applyBorder="1" applyAlignment="1">
      <alignment horizontal="right" vertical="top"/>
    </xf>
    <xf numFmtId="0" fontId="31" fillId="11" borderId="65" xfId="2" applyFont="1" applyFill="1" applyBorder="1" applyAlignment="1">
      <alignment horizontal="center" vertical="top"/>
    </xf>
    <xf numFmtId="10" fontId="3" fillId="9" borderId="29" xfId="16" applyNumberFormat="1" applyFont="1" applyFill="1" applyBorder="1" applyAlignment="1">
      <alignment horizontal="right" vertical="top"/>
    </xf>
    <xf numFmtId="10" fontId="3" fillId="9" borderId="50" xfId="16" applyNumberFormat="1" applyFont="1" applyFill="1" applyBorder="1" applyAlignment="1">
      <alignment horizontal="right" vertical="top" wrapText="1"/>
    </xf>
    <xf numFmtId="182" fontId="3" fillId="2" borderId="61" xfId="7" applyNumberFormat="1" applyFont="1" applyFill="1" applyBorder="1" applyAlignment="1">
      <alignment horizontal="right" vertical="top"/>
    </xf>
    <xf numFmtId="175" fontId="3" fillId="2" borderId="29" xfId="16" applyNumberFormat="1" applyFont="1" applyFill="1" applyBorder="1" applyAlignment="1">
      <alignment horizontal="right" vertical="top"/>
    </xf>
    <xf numFmtId="175" fontId="3" fillId="2" borderId="61" xfId="16" applyNumberFormat="1" applyFont="1" applyFill="1" applyBorder="1" applyAlignment="1">
      <alignment horizontal="right" vertical="top" wrapText="1"/>
    </xf>
    <xf numFmtId="2" fontId="3" fillId="9" borderId="29" xfId="16" applyNumberFormat="1" applyFont="1" applyFill="1" applyBorder="1" applyAlignment="1">
      <alignment horizontal="right" vertical="top"/>
    </xf>
    <xf numFmtId="174" fontId="3" fillId="9" borderId="61" xfId="16" applyNumberFormat="1" applyFont="1" applyFill="1" applyBorder="1" applyAlignment="1">
      <alignment horizontal="right" vertical="top" wrapText="1"/>
    </xf>
    <xf numFmtId="10" fontId="3" fillId="0" borderId="61" xfId="16" applyNumberFormat="1" applyFont="1" applyBorder="1" applyAlignment="1">
      <alignment horizontal="right" vertical="top" wrapText="1"/>
    </xf>
    <xf numFmtId="173" fontId="3" fillId="9" borderId="29" xfId="11" applyNumberFormat="1" applyFont="1" applyFill="1" applyBorder="1" applyAlignment="1">
      <alignment horizontal="right" vertical="top"/>
    </xf>
    <xf numFmtId="173" fontId="3" fillId="9" borderId="61" xfId="11" applyNumberFormat="1" applyFont="1" applyFill="1" applyBorder="1" applyAlignment="1">
      <alignment horizontal="right" vertical="top"/>
    </xf>
    <xf numFmtId="173" fontId="3" fillId="2" borderId="29" xfId="11" applyNumberFormat="1" applyFont="1" applyFill="1" applyBorder="1" applyAlignment="1">
      <alignment horizontal="right" vertical="top"/>
    </xf>
    <xf numFmtId="173" fontId="3" fillId="0" borderId="6" xfId="11" applyNumberFormat="1" applyFont="1" applyFill="1" applyBorder="1" applyAlignment="1">
      <alignment horizontal="right" vertical="top"/>
    </xf>
    <xf numFmtId="173" fontId="3" fillId="0" borderId="65" xfId="11" applyNumberFormat="1" applyFont="1" applyFill="1" applyBorder="1" applyAlignment="1">
      <alignment horizontal="right" vertical="top"/>
    </xf>
    <xf numFmtId="2" fontId="31" fillId="6" borderId="34" xfId="16" applyNumberFormat="1" applyFont="1" applyFill="1" applyBorder="1" applyAlignment="1">
      <alignment vertical="center" wrapText="1"/>
    </xf>
    <xf numFmtId="10" fontId="3" fillId="9" borderId="50" xfId="13" applyNumberFormat="1" applyFont="1" applyFill="1" applyBorder="1" applyAlignment="1">
      <alignment horizontal="right" vertical="top"/>
    </xf>
    <xf numFmtId="10" fontId="3" fillId="9" borderId="50" xfId="13" applyNumberFormat="1" applyFont="1" applyFill="1" applyBorder="1" applyAlignment="1">
      <alignment horizontal="right" vertical="top" wrapText="1"/>
    </xf>
    <xf numFmtId="0" fontId="31" fillId="9" borderId="50" xfId="2" applyFont="1" applyFill="1" applyBorder="1" applyAlignment="1">
      <alignment horizontal="center" vertical="top"/>
    </xf>
    <xf numFmtId="2" fontId="31" fillId="6" borderId="1" xfId="16" applyNumberFormat="1" applyFont="1" applyFill="1" applyBorder="1" applyAlignment="1">
      <alignment vertical="center" wrapText="1"/>
    </xf>
    <xf numFmtId="2" fontId="31" fillId="9" borderId="4" xfId="16" applyNumberFormat="1" applyFont="1" applyFill="1" applyBorder="1" applyAlignment="1">
      <alignment horizontal="left" vertical="top"/>
    </xf>
    <xf numFmtId="2" fontId="31" fillId="9" borderId="6" xfId="16" applyNumberFormat="1" applyFont="1" applyFill="1" applyBorder="1" applyAlignment="1">
      <alignment horizontal="left" vertical="top"/>
    </xf>
    <xf numFmtId="173" fontId="3" fillId="9" borderId="39" xfId="11" applyNumberFormat="1" applyFont="1" applyFill="1" applyBorder="1" applyAlignment="1">
      <alignment horizontal="right" vertical="top"/>
    </xf>
    <xf numFmtId="174" fontId="3" fillId="9" borderId="39" xfId="16" applyNumberFormat="1" applyFont="1" applyFill="1" applyBorder="1" applyAlignment="1">
      <alignment horizontal="right" vertical="top" wrapText="1"/>
    </xf>
    <xf numFmtId="0" fontId="31" fillId="11" borderId="39" xfId="2" applyFont="1" applyFill="1" applyBorder="1" applyAlignment="1">
      <alignment horizontal="center" vertical="top"/>
    </xf>
    <xf numFmtId="2" fontId="31" fillId="6" borderId="39" xfId="16" applyNumberFormat="1" applyFont="1" applyFill="1" applyBorder="1" applyAlignment="1">
      <alignment vertical="center" wrapText="1"/>
    </xf>
    <xf numFmtId="2" fontId="31" fillId="9" borderId="1" xfId="16" applyNumberFormat="1" applyFont="1" applyFill="1" applyBorder="1" applyAlignment="1">
      <alignment horizontal="left" vertical="top"/>
    </xf>
    <xf numFmtId="2" fontId="31" fillId="9" borderId="3" xfId="16" applyNumberFormat="1" applyFont="1" applyFill="1" applyBorder="1" applyAlignment="1">
      <alignment horizontal="left" vertical="top"/>
    </xf>
    <xf numFmtId="2" fontId="31" fillId="6" borderId="20" xfId="16" applyNumberFormat="1" applyFont="1" applyFill="1" applyBorder="1" applyAlignment="1">
      <alignment vertical="center" wrapText="1"/>
    </xf>
    <xf numFmtId="2" fontId="31" fillId="9" borderId="20" xfId="16" applyNumberFormat="1" applyFont="1" applyFill="1" applyBorder="1" applyAlignment="1">
      <alignment horizontal="left" vertical="top"/>
    </xf>
    <xf numFmtId="2" fontId="31" fillId="9" borderId="29" xfId="16" applyNumberFormat="1" applyFont="1" applyFill="1" applyBorder="1" applyAlignment="1">
      <alignment horizontal="left" vertical="top"/>
    </xf>
    <xf numFmtId="174" fontId="3" fillId="0" borderId="61" xfId="8" applyFont="1" applyFill="1" applyBorder="1" applyAlignment="1">
      <alignment horizontal="right" vertical="top"/>
    </xf>
    <xf numFmtId="174" fontId="3" fillId="2" borderId="50" xfId="8" applyFont="1" applyFill="1" applyBorder="1" applyAlignment="1">
      <alignment horizontal="right" vertical="top" wrapText="1"/>
    </xf>
    <xf numFmtId="2" fontId="31" fillId="9" borderId="20" xfId="16" applyNumberFormat="1" applyFont="1" applyFill="1" applyBorder="1" applyAlignment="1">
      <alignment horizontal="left" wrapText="1"/>
    </xf>
    <xf numFmtId="2" fontId="31" fillId="9" borderId="0" xfId="16" applyNumberFormat="1" applyFont="1" applyFill="1" applyAlignment="1">
      <alignment horizontal="left" wrapText="1"/>
    </xf>
    <xf numFmtId="173" fontId="3" fillId="9" borderId="20" xfId="16" applyNumberFormat="1" applyFont="1" applyFill="1" applyBorder="1" applyAlignment="1">
      <alignment horizontal="right" vertical="center"/>
    </xf>
    <xf numFmtId="0" fontId="3" fillId="2" borderId="20" xfId="2" applyFill="1" applyBorder="1" applyAlignment="1">
      <alignment horizontal="right" vertical="center"/>
    </xf>
    <xf numFmtId="0" fontId="31" fillId="11" borderId="61" xfId="2" applyFont="1" applyFill="1" applyBorder="1" applyAlignment="1">
      <alignment horizontal="center"/>
    </xf>
    <xf numFmtId="0" fontId="31" fillId="11" borderId="61" xfId="2" applyFont="1" applyFill="1" applyBorder="1" applyAlignment="1">
      <alignment horizontal="center" vertical="center"/>
    </xf>
    <xf numFmtId="2" fontId="31" fillId="9" borderId="20" xfId="16" applyNumberFormat="1" applyFont="1" applyFill="1" applyBorder="1" applyAlignment="1">
      <alignment horizontal="left"/>
    </xf>
    <xf numFmtId="174" fontId="3" fillId="2" borderId="20" xfId="11" applyFont="1" applyFill="1" applyBorder="1" applyAlignment="1">
      <alignment horizontal="right" wrapText="1"/>
    </xf>
    <xf numFmtId="2" fontId="3" fillId="9" borderId="20" xfId="16" applyNumberFormat="1" applyFont="1" applyFill="1" applyBorder="1" applyAlignment="1">
      <alignment horizontal="right"/>
    </xf>
    <xf numFmtId="2" fontId="31" fillId="9" borderId="0" xfId="16" applyNumberFormat="1" applyFont="1" applyFill="1" applyAlignment="1">
      <alignment horizontal="left"/>
    </xf>
    <xf numFmtId="2" fontId="3" fillId="2" borderId="20" xfId="16" applyNumberFormat="1" applyFont="1" applyFill="1" applyBorder="1" applyAlignment="1">
      <alignment horizontal="right"/>
    </xf>
    <xf numFmtId="174" fontId="3" fillId="0" borderId="20" xfId="16" applyNumberFormat="1" applyFont="1" applyBorder="1" applyAlignment="1">
      <alignment horizontal="right" wrapText="1"/>
    </xf>
    <xf numFmtId="0" fontId="3" fillId="9" borderId="20" xfId="2" applyFill="1" applyBorder="1" applyAlignment="1">
      <alignment horizontal="right"/>
    </xf>
    <xf numFmtId="2" fontId="3" fillId="9" borderId="20" xfId="16" applyNumberFormat="1" applyFont="1" applyFill="1" applyBorder="1" applyAlignment="1">
      <alignment horizontal="right" vertical="center"/>
    </xf>
    <xf numFmtId="0" fontId="3" fillId="9" borderId="20" xfId="2" applyFill="1" applyBorder="1" applyAlignment="1">
      <alignment horizontal="right" vertical="center"/>
    </xf>
    <xf numFmtId="0" fontId="31" fillId="11" borderId="65" xfId="2" applyFont="1" applyFill="1" applyBorder="1" applyAlignment="1">
      <alignment horizontal="center" vertical="center"/>
    </xf>
    <xf numFmtId="10" fontId="3" fillId="9" borderId="34" xfId="16" applyNumberFormat="1" applyFont="1" applyFill="1" applyBorder="1" applyAlignment="1">
      <alignment horizontal="right"/>
    </xf>
    <xf numFmtId="0" fontId="3" fillId="9" borderId="50" xfId="2" applyFill="1" applyBorder="1" applyAlignment="1">
      <alignment horizontal="right"/>
    </xf>
    <xf numFmtId="0" fontId="31" fillId="11" borderId="29" xfId="2" applyFont="1" applyFill="1" applyBorder="1" applyAlignment="1">
      <alignment horizontal="center" vertical="top"/>
    </xf>
    <xf numFmtId="182" fontId="3" fillId="0" borderId="20" xfId="7" applyNumberFormat="1" applyFont="1" applyFill="1" applyBorder="1" applyAlignment="1">
      <alignment horizontal="right" vertical="top"/>
    </xf>
    <xf numFmtId="182" fontId="3" fillId="0" borderId="61" xfId="7" applyNumberFormat="1" applyFont="1" applyFill="1" applyBorder="1" applyAlignment="1">
      <alignment horizontal="right" vertical="top"/>
    </xf>
    <xf numFmtId="0" fontId="3" fillId="2" borderId="61" xfId="2" applyFill="1" applyBorder="1" applyAlignment="1">
      <alignment horizontal="right" vertical="center"/>
    </xf>
    <xf numFmtId="0" fontId="31" fillId="11" borderId="29" xfId="2" applyFont="1" applyFill="1" applyBorder="1" applyAlignment="1">
      <alignment horizontal="center" vertical="center"/>
    </xf>
    <xf numFmtId="174" fontId="3" fillId="9" borderId="20" xfId="8" applyFont="1" applyFill="1" applyBorder="1" applyAlignment="1">
      <alignment horizontal="right"/>
    </xf>
    <xf numFmtId="174" fontId="3" fillId="9" borderId="61" xfId="8" applyFont="1" applyFill="1" applyBorder="1" applyAlignment="1">
      <alignment horizontal="right"/>
    </xf>
    <xf numFmtId="10" fontId="3" fillId="9" borderId="20" xfId="16" applyNumberFormat="1" applyFont="1" applyFill="1" applyBorder="1" applyAlignment="1">
      <alignment horizontal="right"/>
    </xf>
    <xf numFmtId="173" fontId="3" fillId="2" borderId="61" xfId="16" applyNumberFormat="1" applyFont="1" applyFill="1" applyBorder="1" applyAlignment="1">
      <alignment horizontal="right"/>
    </xf>
    <xf numFmtId="174" fontId="3" fillId="2" borderId="61" xfId="2" applyNumberFormat="1" applyFill="1" applyBorder="1" applyAlignment="1">
      <alignment horizontal="right"/>
    </xf>
    <xf numFmtId="0" fontId="3" fillId="9" borderId="61" xfId="2" applyFill="1" applyBorder="1" applyAlignment="1">
      <alignment horizontal="right"/>
    </xf>
    <xf numFmtId="10" fontId="3" fillId="0" borderId="61" xfId="2" applyNumberFormat="1" applyBorder="1" applyAlignment="1">
      <alignment horizontal="right"/>
    </xf>
    <xf numFmtId="0" fontId="3" fillId="9" borderId="61" xfId="2" applyFill="1" applyBorder="1" applyAlignment="1">
      <alignment horizontal="right" vertical="center"/>
    </xf>
    <xf numFmtId="182" fontId="3" fillId="0" borderId="34" xfId="7" applyNumberFormat="1" applyFont="1" applyFill="1" applyBorder="1" applyAlignment="1">
      <alignment horizontal="right" vertical="center"/>
    </xf>
    <xf numFmtId="182" fontId="3" fillId="0" borderId="50" xfId="7" applyNumberFormat="1" applyFont="1" applyFill="1" applyBorder="1" applyAlignment="1">
      <alignment horizontal="right" vertical="center"/>
    </xf>
    <xf numFmtId="0" fontId="31" fillId="9" borderId="37" xfId="2" applyFont="1" applyFill="1" applyBorder="1" applyAlignment="1">
      <alignment horizontal="center" vertical="center"/>
    </xf>
    <xf numFmtId="0" fontId="3" fillId="2" borderId="61" xfId="2" applyFill="1" applyBorder="1" applyAlignment="1">
      <alignment horizontal="right"/>
    </xf>
    <xf numFmtId="2" fontId="3" fillId="9" borderId="61" xfId="16" applyNumberFormat="1" applyFont="1" applyFill="1" applyBorder="1" applyAlignment="1">
      <alignment horizontal="right"/>
    </xf>
    <xf numFmtId="0" fontId="31" fillId="2" borderId="61" xfId="2" applyFont="1" applyFill="1" applyBorder="1" applyAlignment="1">
      <alignment horizontal="right"/>
    </xf>
    <xf numFmtId="2" fontId="31" fillId="9" borderId="4" xfId="16" applyNumberFormat="1" applyFont="1" applyFill="1" applyBorder="1" applyAlignment="1">
      <alignment horizontal="right"/>
    </xf>
    <xf numFmtId="0" fontId="31" fillId="9" borderId="65" xfId="2" applyFont="1" applyFill="1" applyBorder="1" applyAlignment="1">
      <alignment horizontal="right"/>
    </xf>
    <xf numFmtId="0" fontId="31" fillId="11" borderId="6" xfId="2" applyFont="1" applyFill="1" applyBorder="1" applyAlignment="1">
      <alignment horizontal="center" vertical="top"/>
    </xf>
    <xf numFmtId="0" fontId="35" fillId="9" borderId="4" xfId="2" applyFont="1" applyFill="1" applyBorder="1"/>
    <xf numFmtId="2" fontId="35" fillId="9" borderId="5" xfId="2" applyNumberFormat="1" applyFont="1" applyFill="1" applyBorder="1"/>
    <xf numFmtId="0" fontId="35" fillId="9" borderId="5" xfId="2" applyFont="1" applyFill="1" applyBorder="1"/>
    <xf numFmtId="168" fontId="35" fillId="9" borderId="0" xfId="2" applyNumberFormat="1" applyFont="1" applyFill="1"/>
    <xf numFmtId="0" fontId="35" fillId="9" borderId="29" xfId="2" applyFont="1" applyFill="1" applyBorder="1" applyAlignment="1">
      <alignment horizontal="center"/>
    </xf>
    <xf numFmtId="176" fontId="27" fillId="10" borderId="39" xfId="5" applyNumberFormat="1" applyFont="1" applyFill="1" applyBorder="1" applyAlignment="1">
      <alignment horizontal="center" vertical="center"/>
    </xf>
    <xf numFmtId="176" fontId="27" fillId="10" borderId="39" xfId="5" applyNumberFormat="1" applyFont="1" applyFill="1" applyBorder="1" applyAlignment="1">
      <alignment horizontal="center" vertical="center" wrapText="1"/>
    </xf>
    <xf numFmtId="10" fontId="27" fillId="10" borderId="39" xfId="5" applyNumberFormat="1" applyFont="1" applyFill="1" applyBorder="1" applyAlignment="1">
      <alignment horizontal="center" vertical="center" wrapText="1"/>
    </xf>
    <xf numFmtId="0" fontId="27" fillId="10" borderId="1" xfId="5" applyFont="1" applyFill="1" applyBorder="1" applyAlignment="1">
      <alignment horizontal="center" vertical="center" wrapText="1"/>
    </xf>
    <xf numFmtId="0" fontId="27" fillId="10" borderId="39" xfId="5" applyFont="1" applyFill="1" applyBorder="1" applyAlignment="1">
      <alignment horizontal="center" vertical="center" wrapText="1"/>
    </xf>
    <xf numFmtId="0" fontId="35" fillId="0" borderId="29" xfId="2" applyFont="1" applyBorder="1" applyAlignment="1">
      <alignment horizontal="center"/>
    </xf>
    <xf numFmtId="2" fontId="18" fillId="6" borderId="50" xfId="5" applyNumberFormat="1" applyFont="1" applyFill="1" applyBorder="1" applyAlignment="1">
      <alignment vertical="center"/>
    </xf>
    <xf numFmtId="3" fontId="18" fillId="2" borderId="61" xfId="14" applyNumberFormat="1" applyFont="1" applyFill="1" applyBorder="1" applyAlignment="1" applyProtection="1">
      <alignment horizontal="center" vertical="center"/>
    </xf>
    <xf numFmtId="10" fontId="18" fillId="2" borderId="61" xfId="6" applyNumberFormat="1" applyFont="1" applyFill="1" applyBorder="1" applyAlignment="1" applyProtection="1">
      <alignment horizontal="center" vertical="center"/>
    </xf>
    <xf numFmtId="174" fontId="18" fillId="2" borderId="50" xfId="12" applyFont="1" applyFill="1" applyBorder="1" applyAlignment="1">
      <alignment horizontal="right" vertical="center"/>
    </xf>
    <xf numFmtId="10" fontId="18" fillId="2" borderId="61" xfId="6" applyNumberFormat="1" applyFont="1" applyFill="1" applyBorder="1" applyAlignment="1">
      <alignment horizontal="center" vertical="center"/>
    </xf>
    <xf numFmtId="2" fontId="18" fillId="6" borderId="61" xfId="5" applyNumberFormat="1" applyFont="1" applyFill="1" applyBorder="1" applyAlignment="1">
      <alignment vertical="center"/>
    </xf>
    <xf numFmtId="174" fontId="18" fillId="2" borderId="20" xfId="12" applyFont="1" applyFill="1" applyBorder="1" applyAlignment="1">
      <alignment horizontal="right" vertical="center"/>
    </xf>
    <xf numFmtId="3" fontId="18" fillId="2" borderId="0" xfId="1" applyNumberFormat="1" applyFont="1" applyFill="1" applyAlignment="1">
      <alignment horizontal="center" vertical="center"/>
    </xf>
    <xf numFmtId="2" fontId="18" fillId="6" borderId="39" xfId="5" applyNumberFormat="1" applyFont="1" applyFill="1" applyBorder="1" applyAlignment="1">
      <alignment vertical="center"/>
    </xf>
    <xf numFmtId="3" fontId="18" fillId="0" borderId="1" xfId="14" applyNumberFormat="1" applyFont="1" applyFill="1" applyBorder="1" applyAlignment="1" applyProtection="1">
      <alignment horizontal="center" vertical="center"/>
    </xf>
    <xf numFmtId="10" fontId="18" fillId="0" borderId="39" xfId="6" applyNumberFormat="1" applyFont="1" applyFill="1" applyBorder="1" applyAlignment="1" applyProtection="1">
      <alignment horizontal="center" vertical="center"/>
    </xf>
    <xf numFmtId="174" fontId="18" fillId="0" borderId="3" xfId="12" applyFont="1" applyFill="1" applyBorder="1" applyAlignment="1" applyProtection="1">
      <alignment horizontal="right" vertical="center"/>
    </xf>
    <xf numFmtId="0" fontId="35" fillId="9" borderId="20" xfId="2" applyFont="1" applyFill="1" applyBorder="1"/>
    <xf numFmtId="0" fontId="35" fillId="9" borderId="0" xfId="2" applyFont="1" applyFill="1"/>
    <xf numFmtId="0" fontId="31" fillId="6" borderId="1" xfId="2" applyFont="1" applyFill="1" applyBorder="1"/>
    <xf numFmtId="0" fontId="31" fillId="6" borderId="2" xfId="2" applyFont="1" applyFill="1" applyBorder="1"/>
    <xf numFmtId="10" fontId="32" fillId="0" borderId="39" xfId="13" applyNumberFormat="1" applyFont="1" applyFill="1" applyBorder="1" applyAlignment="1">
      <alignment horizontal="center"/>
    </xf>
    <xf numFmtId="0" fontId="35" fillId="0" borderId="20" xfId="2" applyFont="1" applyBorder="1"/>
    <xf numFmtId="0" fontId="35" fillId="0" borderId="0" xfId="2" applyFont="1"/>
    <xf numFmtId="0" fontId="11" fillId="2" borderId="0" xfId="1" applyFont="1" applyFill="1"/>
    <xf numFmtId="0" fontId="27" fillId="6" borderId="20" xfId="2" applyFont="1" applyFill="1" applyBorder="1"/>
    <xf numFmtId="174" fontId="36" fillId="0" borderId="39" xfId="8" applyFont="1" applyFill="1" applyBorder="1" applyAlignment="1" applyProtection="1"/>
    <xf numFmtId="174" fontId="36" fillId="0" borderId="0" xfId="8" applyFont="1" applyFill="1" applyBorder="1" applyAlignment="1" applyProtection="1"/>
    <xf numFmtId="9" fontId="27" fillId="9" borderId="39" xfId="13" applyFont="1" applyFill="1" applyBorder="1" applyAlignment="1">
      <alignment horizontal="center"/>
    </xf>
    <xf numFmtId="0" fontId="3" fillId="6" borderId="34" xfId="2" applyFill="1" applyBorder="1"/>
    <xf numFmtId="174" fontId="31" fillId="17" borderId="50" xfId="8" applyFont="1" applyFill="1" applyBorder="1" applyAlignment="1" applyProtection="1"/>
    <xf numFmtId="174" fontId="31" fillId="17" borderId="37" xfId="8" applyFont="1" applyFill="1" applyBorder="1" applyAlignment="1" applyProtection="1"/>
    <xf numFmtId="174" fontId="3" fillId="9" borderId="35" xfId="11" applyFont="1" applyFill="1" applyBorder="1" applyAlignment="1"/>
    <xf numFmtId="0" fontId="3" fillId="0" borderId="0" xfId="1" applyFont="1"/>
    <xf numFmtId="174" fontId="31" fillId="17" borderId="61" xfId="8" applyFont="1" applyFill="1" applyBorder="1" applyAlignment="1" applyProtection="1"/>
    <xf numFmtId="174" fontId="31" fillId="17" borderId="29" xfId="8" applyFont="1" applyFill="1" applyBorder="1" applyAlignment="1" applyProtection="1"/>
    <xf numFmtId="174" fontId="3" fillId="17" borderId="0" xfId="11" applyFont="1" applyFill="1" applyBorder="1" applyAlignment="1"/>
    <xf numFmtId="168" fontId="31" fillId="17" borderId="20" xfId="17" applyNumberFormat="1" applyFont="1" applyFill="1" applyBorder="1"/>
    <xf numFmtId="168" fontId="3" fillId="17" borderId="20" xfId="17" applyNumberFormat="1" applyFont="1" applyFill="1" applyBorder="1"/>
    <xf numFmtId="168" fontId="31" fillId="17" borderId="20" xfId="18" applyFont="1" applyFill="1" applyBorder="1" applyAlignment="1" applyProtection="1"/>
    <xf numFmtId="0" fontId="31" fillId="17" borderId="20" xfId="17" applyFont="1" applyFill="1" applyBorder="1"/>
    <xf numFmtId="0" fontId="3" fillId="6" borderId="4" xfId="2" applyFill="1" applyBorder="1"/>
    <xf numFmtId="174" fontId="31" fillId="0" borderId="65" xfId="8" applyFont="1" applyFill="1" applyBorder="1" applyAlignment="1" applyProtection="1"/>
    <xf numFmtId="168" fontId="31" fillId="0" borderId="6" xfId="1" applyNumberFormat="1" applyFont="1" applyBorder="1"/>
    <xf numFmtId="168" fontId="31" fillId="0" borderId="65" xfId="1" applyNumberFormat="1" applyFont="1" applyBorder="1"/>
    <xf numFmtId="168" fontId="31" fillId="17" borderId="4" xfId="17" applyNumberFormat="1" applyFont="1" applyFill="1" applyBorder="1"/>
    <xf numFmtId="0" fontId="11" fillId="0" borderId="20" xfId="2" applyFont="1" applyBorder="1"/>
    <xf numFmtId="174" fontId="11" fillId="9" borderId="0" xfId="11" applyFont="1" applyFill="1" applyBorder="1" applyAlignment="1"/>
    <xf numFmtId="9" fontId="11" fillId="9" borderId="29" xfId="13" applyFont="1" applyFill="1" applyBorder="1" applyAlignment="1">
      <alignment horizontal="center"/>
    </xf>
    <xf numFmtId="0" fontId="11" fillId="0" borderId="0" xfId="1" applyFont="1"/>
    <xf numFmtId="174" fontId="3" fillId="9" borderId="0" xfId="11" applyFont="1" applyFill="1" applyBorder="1" applyAlignment="1"/>
    <xf numFmtId="0" fontId="3" fillId="6" borderId="50" xfId="2" applyFill="1" applyBorder="1" applyAlignment="1">
      <alignment wrapText="1"/>
    </xf>
    <xf numFmtId="174" fontId="3" fillId="9" borderId="50" xfId="11" applyFont="1" applyFill="1" applyBorder="1" applyAlignment="1"/>
    <xf numFmtId="0" fontId="3" fillId="6" borderId="61" xfId="2" applyFill="1" applyBorder="1" applyAlignment="1">
      <alignment wrapText="1"/>
    </xf>
    <xf numFmtId="43" fontId="3" fillId="9" borderId="56" xfId="11" applyNumberFormat="1" applyFont="1" applyFill="1" applyBorder="1" applyAlignment="1"/>
    <xf numFmtId="174" fontId="3" fillId="9" borderId="56" xfId="11" applyFont="1" applyFill="1" applyBorder="1" applyAlignment="1"/>
    <xf numFmtId="0" fontId="21" fillId="6" borderId="61" xfId="2" applyFont="1" applyFill="1" applyBorder="1" applyAlignment="1">
      <alignment wrapText="1"/>
    </xf>
    <xf numFmtId="174" fontId="21" fillId="9" borderId="61" xfId="11" applyFont="1" applyFill="1" applyBorder="1" applyAlignment="1"/>
    <xf numFmtId="168" fontId="3" fillId="0" borderId="0" xfId="11" applyNumberFormat="1" applyFont="1" applyFill="1" applyBorder="1" applyAlignment="1"/>
    <xf numFmtId="174" fontId="3" fillId="0" borderId="65" xfId="11" applyFont="1" applyFill="1" applyBorder="1" applyAlignment="1"/>
    <xf numFmtId="174" fontId="3" fillId="9" borderId="65" xfId="11" applyFont="1" applyFill="1" applyBorder="1" applyAlignment="1"/>
    <xf numFmtId="0" fontId="17" fillId="6" borderId="65" xfId="2" applyFont="1" applyFill="1" applyBorder="1" applyAlignment="1">
      <alignment wrapText="1"/>
    </xf>
    <xf numFmtId="174" fontId="17" fillId="9" borderId="39" xfId="11" applyFont="1" applyFill="1" applyBorder="1" applyAlignment="1"/>
    <xf numFmtId="174" fontId="17" fillId="9" borderId="65" xfId="11" applyFont="1" applyFill="1" applyBorder="1" applyAlignment="1"/>
    <xf numFmtId="0" fontId="3" fillId="9" borderId="20" xfId="2" applyFill="1" applyBorder="1"/>
    <xf numFmtId="174" fontId="2" fillId="2" borderId="0" xfId="1" applyNumberFormat="1" applyFill="1"/>
    <xf numFmtId="0" fontId="11" fillId="9" borderId="20" xfId="2" applyFont="1" applyFill="1" applyBorder="1"/>
    <xf numFmtId="0" fontId="37" fillId="0" borderId="65" xfId="1" applyFont="1" applyBorder="1"/>
    <xf numFmtId="0" fontId="38" fillId="4" borderId="50" xfId="1" applyFont="1" applyFill="1" applyBorder="1"/>
    <xf numFmtId="177" fontId="18" fillId="2" borderId="0" xfId="12" applyNumberFormat="1" applyFont="1" applyFill="1" applyBorder="1" applyAlignment="1" applyProtection="1">
      <alignment horizontal="center"/>
    </xf>
    <xf numFmtId="168" fontId="11" fillId="2" borderId="0" xfId="2" applyNumberFormat="1" applyFont="1" applyFill="1"/>
    <xf numFmtId="0" fontId="37" fillId="17" borderId="34" xfId="1" applyFont="1" applyFill="1" applyBorder="1"/>
    <xf numFmtId="9" fontId="37" fillId="17" borderId="37" xfId="6" applyFont="1" applyFill="1" applyBorder="1" applyAlignment="1" applyProtection="1"/>
    <xf numFmtId="0" fontId="37" fillId="17" borderId="20" xfId="1" applyFont="1" applyFill="1" applyBorder="1"/>
    <xf numFmtId="9" fontId="37" fillId="17" borderId="29" xfId="6" applyFont="1" applyFill="1" applyBorder="1" applyAlignment="1" applyProtection="1"/>
    <xf numFmtId="0" fontId="37" fillId="17" borderId="4" xfId="1" applyFont="1" applyFill="1" applyBorder="1"/>
    <xf numFmtId="9" fontId="37" fillId="17" borderId="6" xfId="6" applyFont="1" applyFill="1" applyBorder="1" applyAlignment="1" applyProtection="1"/>
    <xf numFmtId="0" fontId="37" fillId="2" borderId="0" xfId="1" applyFont="1" applyFill="1"/>
    <xf numFmtId="9" fontId="39" fillId="2" borderId="66" xfId="1" applyNumberFormat="1" applyFont="1" applyFill="1" applyBorder="1"/>
    <xf numFmtId="174" fontId="18" fillId="2" borderId="0" xfId="12" applyFont="1" applyFill="1" applyBorder="1" applyAlignment="1" applyProtection="1">
      <alignment horizontal="center"/>
    </xf>
    <xf numFmtId="0" fontId="37" fillId="0" borderId="0" xfId="1" applyFont="1"/>
    <xf numFmtId="9" fontId="39" fillId="0" borderId="0" xfId="1" applyNumberFormat="1" applyFont="1"/>
    <xf numFmtId="174" fontId="18" fillId="0" borderId="0" xfId="12" applyFont="1" applyFill="1" applyBorder="1" applyAlignment="1" applyProtection="1">
      <alignment horizontal="center"/>
    </xf>
    <xf numFmtId="176" fontId="27" fillId="11" borderId="1" xfId="5" applyNumberFormat="1" applyFont="1" applyFill="1" applyBorder="1" applyAlignment="1">
      <alignment horizontal="center" vertical="center" wrapText="1"/>
    </xf>
    <xf numFmtId="0" fontId="27" fillId="11" borderId="39" xfId="5" applyFont="1" applyFill="1" applyBorder="1" applyAlignment="1">
      <alignment horizontal="center" vertical="center" wrapText="1"/>
    </xf>
    <xf numFmtId="10" fontId="27" fillId="11" borderId="2" xfId="15" applyNumberFormat="1" applyFont="1" applyFill="1" applyBorder="1" applyAlignment="1" applyProtection="1">
      <alignment horizontal="center" vertical="center" wrapText="1"/>
    </xf>
    <xf numFmtId="10" fontId="27" fillId="11" borderId="3" xfId="7" applyNumberFormat="1" applyFont="1" applyFill="1" applyBorder="1" applyAlignment="1">
      <alignment horizontal="center" vertical="center"/>
    </xf>
    <xf numFmtId="174" fontId="31" fillId="0" borderId="39" xfId="12" applyFont="1" applyFill="1" applyBorder="1" applyAlignment="1">
      <alignment horizontal="center" vertical="center"/>
    </xf>
    <xf numFmtId="10" fontId="31" fillId="0" borderId="2" xfId="5" applyNumberFormat="1" applyFont="1" applyBorder="1" applyAlignment="1">
      <alignment horizontal="center" vertical="center"/>
    </xf>
    <xf numFmtId="174" fontId="31" fillId="0" borderId="39" xfId="11" applyFont="1" applyFill="1" applyBorder="1" applyAlignment="1">
      <alignment vertical="center"/>
    </xf>
    <xf numFmtId="43" fontId="31" fillId="0" borderId="39" xfId="11" applyNumberFormat="1" applyFont="1" applyFill="1" applyBorder="1" applyAlignment="1">
      <alignment vertical="center"/>
    </xf>
    <xf numFmtId="10" fontId="31" fillId="0" borderId="39" xfId="13" applyNumberFormat="1" applyFont="1" applyFill="1" applyBorder="1" applyAlignment="1">
      <alignment vertical="center"/>
    </xf>
    <xf numFmtId="3" fontId="31" fillId="2" borderId="20" xfId="14" applyNumberFormat="1" applyFont="1" applyFill="1" applyBorder="1" applyAlignment="1">
      <alignment horizontal="left" vertical="center"/>
    </xf>
    <xf numFmtId="10" fontId="31" fillId="2" borderId="0" xfId="5" applyNumberFormat="1" applyFont="1" applyFill="1" applyAlignment="1">
      <alignment horizontal="center" vertical="center"/>
    </xf>
    <xf numFmtId="173" fontId="31" fillId="2" borderId="0" xfId="5" applyNumberFormat="1" applyFont="1" applyFill="1" applyAlignment="1">
      <alignment vertical="center"/>
    </xf>
    <xf numFmtId="176" fontId="27" fillId="11" borderId="39" xfId="5" applyNumberFormat="1" applyFont="1" applyFill="1" applyBorder="1" applyAlignment="1">
      <alignment horizontal="center" vertical="center" wrapText="1"/>
    </xf>
    <xf numFmtId="10" fontId="27" fillId="11" borderId="39" xfId="7" applyNumberFormat="1" applyFont="1" applyFill="1" applyBorder="1" applyAlignment="1">
      <alignment horizontal="center" vertical="center" wrapText="1"/>
    </xf>
    <xf numFmtId="174" fontId="31" fillId="2" borderId="1" xfId="11" applyFont="1" applyFill="1" applyBorder="1" applyAlignment="1">
      <alignment vertical="center"/>
    </xf>
    <xf numFmtId="177" fontId="31" fillId="2" borderId="39" xfId="14" applyNumberFormat="1" applyFont="1" applyFill="1" applyBorder="1" applyAlignment="1">
      <alignment vertical="center"/>
    </xf>
    <xf numFmtId="10" fontId="31" fillId="2" borderId="39" xfId="15" applyNumberFormat="1" applyFont="1" applyFill="1" applyBorder="1" applyAlignment="1">
      <alignment vertical="center"/>
    </xf>
    <xf numFmtId="174" fontId="31" fillId="2" borderId="39" xfId="11" applyFont="1" applyFill="1" applyBorder="1" applyAlignment="1">
      <alignment vertical="center"/>
    </xf>
    <xf numFmtId="10" fontId="31" fillId="2" borderId="39" xfId="13" applyNumberFormat="1" applyFont="1" applyFill="1" applyBorder="1" applyAlignment="1">
      <alignment vertical="center"/>
    </xf>
    <xf numFmtId="3" fontId="31" fillId="2" borderId="20" xfId="14" applyNumberFormat="1" applyFont="1" applyFill="1" applyBorder="1" applyAlignment="1">
      <alignment horizontal="center" vertical="center"/>
    </xf>
    <xf numFmtId="176" fontId="40" fillId="0" borderId="0" xfId="5" applyNumberFormat="1" applyFont="1" applyAlignment="1">
      <alignment horizontal="center" vertical="center" wrapText="1"/>
    </xf>
    <xf numFmtId="174" fontId="41" fillId="2" borderId="39" xfId="11" applyFont="1" applyFill="1" applyBorder="1" applyAlignment="1">
      <alignment horizontal="center"/>
    </xf>
    <xf numFmtId="174" fontId="41" fillId="2" borderId="39" xfId="11" applyFont="1" applyFill="1" applyBorder="1" applyAlignment="1" applyProtection="1">
      <alignment horizontal="center"/>
    </xf>
    <xf numFmtId="173" fontId="41" fillId="2" borderId="0" xfId="7" applyFont="1" applyFill="1" applyBorder="1" applyAlignment="1">
      <alignment horizontal="center"/>
    </xf>
    <xf numFmtId="0" fontId="11" fillId="2" borderId="20" xfId="2" applyFont="1" applyFill="1" applyBorder="1"/>
    <xf numFmtId="2" fontId="31" fillId="2" borderId="4" xfId="5" applyNumberFormat="1" applyFont="1" applyFill="1" applyBorder="1" applyAlignment="1">
      <alignment vertical="center"/>
    </xf>
    <xf numFmtId="2" fontId="31" fillId="2" borderId="5" xfId="5" applyNumberFormat="1" applyFont="1" applyFill="1" applyBorder="1" applyAlignment="1">
      <alignment vertical="center"/>
    </xf>
    <xf numFmtId="2" fontId="31" fillId="2" borderId="6" xfId="5" applyNumberFormat="1" applyFont="1" applyFill="1" applyBorder="1" applyAlignment="1">
      <alignment vertical="center"/>
    </xf>
    <xf numFmtId="2" fontId="32" fillId="6" borderId="65" xfId="5" applyNumberFormat="1" applyFont="1" applyFill="1" applyBorder="1" applyAlignment="1">
      <alignment horizontal="center" vertical="center"/>
    </xf>
    <xf numFmtId="10" fontId="31" fillId="2" borderId="39" xfId="15" applyNumberFormat="1" applyFont="1" applyFill="1" applyBorder="1" applyAlignment="1" applyProtection="1">
      <alignment horizontal="center" vertical="center"/>
    </xf>
    <xf numFmtId="10" fontId="3" fillId="2" borderId="39" xfId="15" applyNumberFormat="1" applyFont="1" applyFill="1" applyBorder="1" applyAlignment="1" applyProtection="1">
      <alignment horizontal="center" vertical="center"/>
    </xf>
    <xf numFmtId="10" fontId="31" fillId="2" borderId="20" xfId="15" applyNumberFormat="1" applyFont="1" applyFill="1" applyBorder="1" applyAlignment="1" applyProtection="1">
      <alignment horizontal="center" vertical="center"/>
    </xf>
    <xf numFmtId="10" fontId="3" fillId="2" borderId="0" xfId="15" applyNumberFormat="1" applyFont="1" applyFill="1" applyBorder="1" applyAlignment="1" applyProtection="1">
      <alignment horizontal="center" vertical="center"/>
    </xf>
    <xf numFmtId="10" fontId="3" fillId="2" borderId="29" xfId="15" applyNumberFormat="1" applyFont="1" applyFill="1" applyBorder="1" applyAlignment="1" applyProtection="1">
      <alignment horizontal="center" vertical="center"/>
    </xf>
    <xf numFmtId="2" fontId="32" fillId="6" borderId="39" xfId="5" applyNumberFormat="1" applyFont="1" applyFill="1" applyBorder="1" applyAlignment="1">
      <alignment horizontal="center" vertical="center"/>
    </xf>
    <xf numFmtId="10" fontId="31" fillId="2" borderId="0" xfId="15" applyNumberFormat="1" applyFont="1" applyFill="1" applyBorder="1" applyAlignment="1" applyProtection="1">
      <alignment horizontal="center" vertical="center"/>
    </xf>
    <xf numFmtId="17" fontId="36" fillId="2" borderId="0" xfId="2" applyNumberFormat="1" applyFont="1" applyFill="1" applyAlignment="1">
      <alignment horizontal="center" wrapText="1"/>
    </xf>
    <xf numFmtId="17" fontId="36" fillId="9" borderId="29" xfId="2" applyNumberFormat="1" applyFont="1" applyFill="1" applyBorder="1" applyAlignment="1">
      <alignment horizontal="center" wrapText="1"/>
    </xf>
    <xf numFmtId="10" fontId="3" fillId="2" borderId="1" xfId="15" applyNumberFormat="1" applyFont="1" applyFill="1" applyBorder="1" applyAlignment="1" applyProtection="1">
      <alignment horizontal="center" vertical="center"/>
    </xf>
    <xf numFmtId="10" fontId="31" fillId="2" borderId="5" xfId="15" applyNumberFormat="1" applyFont="1" applyFill="1" applyBorder="1" applyAlignment="1" applyProtection="1">
      <alignment horizontal="center" vertical="center"/>
    </xf>
    <xf numFmtId="10" fontId="36" fillId="2" borderId="0" xfId="15" applyNumberFormat="1" applyFont="1" applyFill="1" applyBorder="1" applyAlignment="1">
      <alignment horizontal="center" wrapText="1"/>
    </xf>
    <xf numFmtId="10" fontId="36" fillId="9" borderId="29" xfId="15" applyNumberFormat="1" applyFont="1" applyFill="1" applyBorder="1" applyAlignment="1">
      <alignment horizontal="center" wrapText="1"/>
    </xf>
    <xf numFmtId="2" fontId="31" fillId="2" borderId="20" xfId="1" applyNumberFormat="1" applyFont="1" applyFill="1" applyBorder="1" applyAlignment="1">
      <alignment vertical="center"/>
    </xf>
    <xf numFmtId="0" fontId="27" fillId="11" borderId="34" xfId="2" applyFont="1" applyFill="1" applyBorder="1" applyAlignment="1">
      <alignment horizontal="center"/>
    </xf>
    <xf numFmtId="0" fontId="27" fillId="11" borderId="35" xfId="2" applyFont="1" applyFill="1" applyBorder="1" applyAlignment="1">
      <alignment horizontal="center"/>
    </xf>
    <xf numFmtId="0" fontId="3" fillId="11" borderId="34" xfId="2" applyFill="1" applyBorder="1"/>
    <xf numFmtId="0" fontId="11" fillId="11" borderId="35" xfId="2" applyFont="1" applyFill="1" applyBorder="1"/>
    <xf numFmtId="183" fontId="3" fillId="9" borderId="61" xfId="2" applyNumberFormat="1" applyFill="1" applyBorder="1" applyAlignment="1">
      <alignment horizontal="right"/>
    </xf>
    <xf numFmtId="0" fontId="3" fillId="11" borderId="20" xfId="2" applyFill="1" applyBorder="1"/>
    <xf numFmtId="0" fontId="11" fillId="11" borderId="0" xfId="2" applyFont="1" applyFill="1"/>
    <xf numFmtId="175" fontId="3" fillId="9" borderId="20" xfId="2" applyNumberFormat="1" applyFill="1" applyBorder="1" applyAlignment="1">
      <alignment horizontal="right"/>
    </xf>
    <xf numFmtId="0" fontId="3" fillId="11" borderId="20" xfId="2" applyFill="1" applyBorder="1" applyAlignment="1">
      <alignment vertical="top"/>
    </xf>
    <xf numFmtId="0" fontId="3" fillId="0" borderId="20" xfId="2" applyBorder="1" applyAlignment="1">
      <alignment horizontal="right" wrapText="1"/>
    </xf>
    <xf numFmtId="0" fontId="3" fillId="0" borderId="61" xfId="2" applyBorder="1" applyAlignment="1">
      <alignment horizontal="right" wrapText="1"/>
    </xf>
    <xf numFmtId="0" fontId="3" fillId="0" borderId="56" xfId="2" applyBorder="1" applyAlignment="1">
      <alignment horizontal="right" wrapText="1"/>
    </xf>
    <xf numFmtId="175" fontId="3" fillId="9" borderId="61" xfId="2" applyNumberFormat="1" applyFill="1" applyBorder="1" applyAlignment="1">
      <alignment horizontal="right"/>
    </xf>
    <xf numFmtId="0" fontId="17" fillId="5" borderId="24" xfId="2" applyFont="1" applyFill="1" applyBorder="1"/>
    <xf numFmtId="0" fontId="11" fillId="5" borderId="25" xfId="2" applyFont="1" applyFill="1" applyBorder="1"/>
    <xf numFmtId="0" fontId="17" fillId="5" borderId="24" xfId="2" applyFont="1" applyFill="1" applyBorder="1" applyAlignment="1">
      <alignment horizontal="right" wrapText="1"/>
    </xf>
    <xf numFmtId="183" fontId="17" fillId="5" borderId="42" xfId="2" applyNumberFormat="1" applyFont="1" applyFill="1" applyBorder="1" applyAlignment="1">
      <alignment horizontal="right" wrapText="1"/>
    </xf>
    <xf numFmtId="10" fontId="31" fillId="0" borderId="0" xfId="1" applyNumberFormat="1" applyFont="1" applyAlignment="1">
      <alignment horizontal="left" vertical="center" wrapText="1"/>
    </xf>
    <xf numFmtId="10" fontId="31" fillId="2" borderId="0" xfId="15" applyNumberFormat="1" applyFont="1" applyFill="1" applyBorder="1" applyAlignment="1">
      <alignment horizontal="center" vertical="center"/>
    </xf>
    <xf numFmtId="177" fontId="2" fillId="2" borderId="0" xfId="1" applyNumberFormat="1" applyFill="1"/>
    <xf numFmtId="2" fontId="18" fillId="2" borderId="20" xfId="5" applyNumberFormat="1" applyFont="1" applyFill="1" applyBorder="1" applyAlignment="1">
      <alignment vertical="center"/>
    </xf>
    <xf numFmtId="174" fontId="3" fillId="2" borderId="61" xfId="8" applyFont="1" applyFill="1" applyBorder="1"/>
    <xf numFmtId="10" fontId="18" fillId="2" borderId="0" xfId="15" applyNumberFormat="1" applyFont="1" applyFill="1" applyBorder="1" applyAlignment="1">
      <alignment vertical="center"/>
    </xf>
    <xf numFmtId="3" fontId="18" fillId="2" borderId="20" xfId="5" applyNumberFormat="1" applyFont="1" applyFill="1" applyBorder="1" applyAlignment="1">
      <alignment horizontal="right" vertical="center"/>
    </xf>
    <xf numFmtId="10" fontId="3" fillId="2" borderId="61" xfId="15" applyNumberFormat="1" applyFont="1" applyFill="1" applyBorder="1" applyAlignment="1">
      <alignment horizontal="right"/>
    </xf>
    <xf numFmtId="2" fontId="34" fillId="6" borderId="1" xfId="5" applyNumberFormat="1" applyFont="1" applyFill="1" applyBorder="1" applyAlignment="1">
      <alignment vertical="center"/>
    </xf>
    <xf numFmtId="174" fontId="34" fillId="6" borderId="39" xfId="8" applyFont="1" applyFill="1" applyBorder="1" applyAlignment="1">
      <alignment horizontal="right" vertical="center"/>
    </xf>
    <xf numFmtId="9" fontId="34" fillId="6" borderId="39" xfId="15" applyFont="1" applyFill="1" applyBorder="1" applyAlignment="1">
      <alignment horizontal="right" vertical="center"/>
    </xf>
    <xf numFmtId="3" fontId="34" fillId="6" borderId="39" xfId="5" applyNumberFormat="1" applyFont="1" applyFill="1" applyBorder="1" applyAlignment="1">
      <alignment horizontal="right" vertical="center"/>
    </xf>
    <xf numFmtId="9" fontId="34" fillId="6" borderId="39" xfId="5" applyNumberFormat="1" applyFont="1" applyFill="1" applyBorder="1" applyAlignment="1">
      <alignment horizontal="right" vertical="center"/>
    </xf>
    <xf numFmtId="174" fontId="11" fillId="9" borderId="0" xfId="8" applyFont="1" applyFill="1"/>
    <xf numFmtId="0" fontId="43" fillId="10" borderId="50" xfId="5" applyFont="1" applyFill="1" applyBorder="1" applyAlignment="1">
      <alignment horizontal="center" vertical="center" wrapText="1"/>
    </xf>
    <xf numFmtId="174" fontId="43" fillId="10" borderId="50" xfId="8" applyFont="1" applyFill="1" applyBorder="1" applyAlignment="1">
      <alignment horizontal="center" vertical="center" wrapText="1"/>
    </xf>
    <xf numFmtId="0" fontId="43" fillId="10" borderId="39" xfId="5" applyFont="1" applyFill="1" applyBorder="1" applyAlignment="1">
      <alignment horizontal="center" vertical="center" wrapText="1"/>
    </xf>
    <xf numFmtId="0" fontId="43" fillId="10" borderId="37" xfId="5" applyFont="1" applyFill="1" applyBorder="1" applyAlignment="1">
      <alignment horizontal="center" vertical="center" wrapText="1"/>
    </xf>
    <xf numFmtId="2" fontId="18" fillId="2" borderId="34" xfId="5" applyNumberFormat="1" applyFont="1" applyFill="1" applyBorder="1" applyAlignment="1">
      <alignment vertical="center"/>
    </xf>
    <xf numFmtId="174" fontId="3" fillId="2" borderId="50" xfId="8" applyFont="1" applyFill="1" applyBorder="1"/>
    <xf numFmtId="177" fontId="3" fillId="2" borderId="34" xfId="11" applyNumberFormat="1" applyFont="1" applyFill="1" applyBorder="1"/>
    <xf numFmtId="10" fontId="3" fillId="2" borderId="50" xfId="15" applyNumberFormat="1" applyFont="1" applyFill="1" applyBorder="1" applyAlignment="1">
      <alignment horizontal="right"/>
    </xf>
    <xf numFmtId="177" fontId="3" fillId="2" borderId="20" xfId="11" applyNumberFormat="1" applyFont="1" applyFill="1" applyBorder="1"/>
    <xf numFmtId="2" fontId="18" fillId="2" borderId="20" xfId="5" applyNumberFormat="1" applyFont="1" applyFill="1" applyBorder="1" applyAlignment="1">
      <alignment horizontal="left" vertical="center"/>
    </xf>
    <xf numFmtId="174" fontId="3" fillId="2" borderId="65" xfId="8" applyFont="1" applyFill="1" applyBorder="1"/>
    <xf numFmtId="177" fontId="3" fillId="2" borderId="4" xfId="11" applyNumberFormat="1" applyFont="1" applyFill="1" applyBorder="1"/>
    <xf numFmtId="10" fontId="3" fillId="2" borderId="65" xfId="15" applyNumberFormat="1" applyFont="1" applyFill="1" applyBorder="1" applyAlignment="1">
      <alignment horizontal="right"/>
    </xf>
    <xf numFmtId="2" fontId="34" fillId="18" borderId="1" xfId="5" applyNumberFormat="1" applyFont="1" applyFill="1" applyBorder="1" applyAlignment="1">
      <alignment vertical="center"/>
    </xf>
    <xf numFmtId="174" fontId="34" fillId="18" borderId="65" xfId="8" applyFont="1" applyFill="1" applyBorder="1" applyAlignment="1">
      <alignment horizontal="right" vertical="center"/>
    </xf>
    <xf numFmtId="9" fontId="34" fillId="18" borderId="39" xfId="15" applyFont="1" applyFill="1" applyBorder="1" applyAlignment="1">
      <alignment horizontal="right" vertical="center"/>
    </xf>
    <xf numFmtId="3" fontId="34" fillId="18" borderId="65" xfId="5" applyNumberFormat="1" applyFont="1" applyFill="1" applyBorder="1" applyAlignment="1">
      <alignment horizontal="right" vertical="center"/>
    </xf>
    <xf numFmtId="9" fontId="34" fillId="18" borderId="65" xfId="5" applyNumberFormat="1" applyFont="1" applyFill="1" applyBorder="1" applyAlignment="1">
      <alignment horizontal="right" vertical="center"/>
    </xf>
    <xf numFmtId="174" fontId="43" fillId="10" borderId="39" xfId="8" applyFont="1" applyFill="1" applyBorder="1" applyAlignment="1">
      <alignment horizontal="center" vertical="center" wrapText="1"/>
    </xf>
    <xf numFmtId="0" fontId="43" fillId="10" borderId="3" xfId="5" applyFont="1" applyFill="1" applyBorder="1" applyAlignment="1">
      <alignment horizontal="center" vertical="center" wrapText="1"/>
    </xf>
    <xf numFmtId="0" fontId="3" fillId="2" borderId="50" xfId="5" applyFill="1" applyBorder="1" applyAlignment="1"/>
    <xf numFmtId="174" fontId="3" fillId="2" borderId="0" xfId="8" applyFont="1" applyFill="1" applyBorder="1"/>
    <xf numFmtId="10" fontId="18" fillId="2" borderId="50" xfId="15" applyNumberFormat="1" applyFont="1" applyFill="1" applyBorder="1" applyAlignment="1">
      <alignment vertical="center"/>
    </xf>
    <xf numFmtId="3" fontId="18" fillId="2" borderId="29" xfId="5" applyNumberFormat="1" applyFont="1" applyFill="1" applyBorder="1" applyAlignment="1">
      <alignment horizontal="right" vertical="center"/>
    </xf>
    <xf numFmtId="10" fontId="3" fillId="0" borderId="61" xfId="15" applyNumberFormat="1" applyFont="1" applyFill="1" applyBorder="1" applyAlignment="1">
      <alignment horizontal="right"/>
    </xf>
    <xf numFmtId="0" fontId="3" fillId="2" borderId="65" xfId="5" applyFill="1" applyBorder="1" applyAlignment="1"/>
    <xf numFmtId="10" fontId="18" fillId="2" borderId="65" xfId="15" applyNumberFormat="1" applyFont="1" applyFill="1" applyBorder="1" applyAlignment="1">
      <alignment vertical="center"/>
    </xf>
    <xf numFmtId="174" fontId="34" fillId="18" borderId="39" xfId="8" applyFont="1" applyFill="1" applyBorder="1" applyAlignment="1">
      <alignment vertical="center"/>
    </xf>
    <xf numFmtId="9" fontId="34" fillId="18" borderId="65" xfId="15" applyFont="1" applyFill="1" applyBorder="1" applyAlignment="1">
      <alignment vertical="center"/>
    </xf>
    <xf numFmtId="3" fontId="34" fillId="18" borderId="3" xfId="5" applyNumberFormat="1" applyFont="1" applyFill="1" applyBorder="1" applyAlignment="1">
      <alignment horizontal="right" vertical="center"/>
    </xf>
    <xf numFmtId="9" fontId="34" fillId="18" borderId="39" xfId="15" applyFont="1" applyFill="1" applyBorder="1" applyAlignment="1">
      <alignment vertical="center"/>
    </xf>
    <xf numFmtId="174" fontId="11" fillId="2" borderId="0" xfId="8" applyFont="1" applyFill="1"/>
    <xf numFmtId="174" fontId="18" fillId="2" borderId="0" xfId="8" applyFont="1" applyFill="1" applyBorder="1" applyAlignment="1">
      <alignment vertical="center"/>
    </xf>
    <xf numFmtId="10" fontId="18" fillId="2" borderId="50" xfId="6" applyNumberFormat="1" applyFont="1" applyFill="1" applyBorder="1" applyAlignment="1">
      <alignment vertical="center"/>
    </xf>
    <xf numFmtId="3" fontId="18" fillId="2" borderId="0" xfId="5" applyNumberFormat="1" applyFont="1" applyFill="1" applyAlignment="1">
      <alignment horizontal="right" vertical="center"/>
    </xf>
    <xf numFmtId="0" fontId="3" fillId="2" borderId="61" xfId="5" applyFill="1" applyBorder="1" applyAlignment="1"/>
    <xf numFmtId="10" fontId="18" fillId="2" borderId="61" xfId="6" applyNumberFormat="1" applyFont="1" applyFill="1" applyBorder="1" applyAlignment="1">
      <alignment vertical="center"/>
    </xf>
    <xf numFmtId="10" fontId="18" fillId="2" borderId="61" xfId="15" applyNumberFormat="1" applyFont="1" applyFill="1" applyBorder="1" applyAlignment="1">
      <alignment vertical="center"/>
    </xf>
    <xf numFmtId="10" fontId="18" fillId="2" borderId="65" xfId="6" applyNumberFormat="1" applyFont="1" applyFill="1" applyBorder="1" applyAlignment="1">
      <alignment vertical="center"/>
    </xf>
    <xf numFmtId="2" fontId="34" fillId="18" borderId="39" xfId="5" applyNumberFormat="1" applyFont="1" applyFill="1" applyBorder="1" applyAlignment="1">
      <alignment vertical="center"/>
    </xf>
    <xf numFmtId="3" fontId="34" fillId="18" borderId="39" xfId="5" applyNumberFormat="1" applyFont="1" applyFill="1" applyBorder="1" applyAlignment="1">
      <alignment horizontal="right" vertical="center"/>
    </xf>
    <xf numFmtId="2" fontId="34" fillId="18" borderId="4" xfId="5" applyNumberFormat="1" applyFont="1" applyFill="1" applyBorder="1" applyAlignment="1">
      <alignment vertical="center"/>
    </xf>
    <xf numFmtId="0" fontId="18" fillId="2" borderId="61" xfId="5" applyFont="1" applyFill="1" applyBorder="1" applyAlignment="1">
      <alignment horizontal="left" vertical="center"/>
    </xf>
    <xf numFmtId="174" fontId="18" fillId="2" borderId="20" xfId="8" applyFont="1" applyFill="1" applyBorder="1" applyAlignment="1">
      <alignment vertical="center"/>
    </xf>
    <xf numFmtId="3" fontId="18" fillId="2" borderId="61" xfId="5" applyNumberFormat="1" applyFont="1" applyFill="1" applyBorder="1" applyAlignment="1">
      <alignment horizontal="right" vertical="center"/>
    </xf>
    <xf numFmtId="10" fontId="3" fillId="2" borderId="29" xfId="15" applyNumberFormat="1" applyFont="1" applyFill="1" applyBorder="1" applyAlignment="1">
      <alignment horizontal="right"/>
    </xf>
    <xf numFmtId="177" fontId="11" fillId="0" borderId="29" xfId="2" applyNumberFormat="1" applyFont="1" applyBorder="1" applyAlignment="1">
      <alignment horizontal="center"/>
    </xf>
    <xf numFmtId="9" fontId="2" fillId="2" borderId="0" xfId="1" applyNumberFormat="1" applyFill="1"/>
    <xf numFmtId="0" fontId="3" fillId="2" borderId="34" xfId="5" applyFill="1" applyBorder="1" applyAlignment="1"/>
    <xf numFmtId="0" fontId="18" fillId="2" borderId="20" xfId="5" applyFont="1" applyFill="1" applyBorder="1" applyAlignment="1">
      <alignment vertical="center"/>
    </xf>
    <xf numFmtId="0" fontId="2" fillId="2" borderId="20" xfId="1" applyFill="1" applyBorder="1"/>
    <xf numFmtId="174" fontId="0" fillId="2" borderId="0" xfId="8" applyFont="1" applyFill="1"/>
    <xf numFmtId="0" fontId="3" fillId="2" borderId="34" xfId="1" quotePrefix="1" applyFont="1" applyFill="1" applyBorder="1"/>
    <xf numFmtId="3" fontId="18" fillId="2" borderId="50" xfId="5" applyNumberFormat="1" applyFont="1" applyFill="1" applyBorder="1" applyAlignment="1">
      <alignment horizontal="right" vertical="center"/>
    </xf>
    <xf numFmtId="10" fontId="3" fillId="2" borderId="37" xfId="15" applyNumberFormat="1" applyFont="1" applyFill="1" applyBorder="1" applyAlignment="1">
      <alignment horizontal="right"/>
    </xf>
    <xf numFmtId="0" fontId="3" fillId="2" borderId="20" xfId="1" quotePrefix="1" applyFont="1" applyFill="1" applyBorder="1"/>
    <xf numFmtId="3" fontId="18" fillId="2" borderId="65" xfId="5" applyNumberFormat="1" applyFont="1" applyFill="1" applyBorder="1" applyAlignment="1">
      <alignment horizontal="right" vertical="center"/>
    </xf>
    <xf numFmtId="9" fontId="34" fillId="18" borderId="39" xfId="5" applyNumberFormat="1" applyFont="1" applyFill="1" applyBorder="1" applyAlignment="1">
      <alignment horizontal="right" vertical="center"/>
    </xf>
    <xf numFmtId="2" fontId="3" fillId="7" borderId="20" xfId="5" applyNumberFormat="1" applyFill="1" applyBorder="1" applyAlignment="1">
      <alignment vertical="center"/>
    </xf>
    <xf numFmtId="0" fontId="3" fillId="0" borderId="20" xfId="1" quotePrefix="1" applyFont="1" applyBorder="1"/>
    <xf numFmtId="2" fontId="2" fillId="2" borderId="0" xfId="1" applyNumberFormat="1" applyFill="1"/>
    <xf numFmtId="0" fontId="18" fillId="2" borderId="20" xfId="5" applyFont="1" applyFill="1" applyBorder="1" applyAlignment="1">
      <alignment horizontal="left" vertical="center"/>
    </xf>
    <xf numFmtId="0" fontId="2" fillId="0" borderId="6" xfId="1" applyBorder="1"/>
    <xf numFmtId="2" fontId="3" fillId="0" borderId="20" xfId="2" applyNumberFormat="1" applyBorder="1" applyAlignment="1">
      <alignment horizontal="left"/>
    </xf>
    <xf numFmtId="174" fontId="3" fillId="0" borderId="0" xfId="12" applyFont="1" applyFill="1" applyAlignment="1"/>
    <xf numFmtId="174" fontId="3" fillId="0" borderId="0" xfId="12" applyFont="1" applyFill="1" applyBorder="1" applyAlignment="1">
      <alignment horizontal="center" wrapText="1"/>
    </xf>
    <xf numFmtId="174" fontId="21" fillId="0" borderId="16" xfId="12" applyFont="1" applyFill="1" applyBorder="1" applyAlignment="1">
      <alignment horizontal="center" wrapText="1"/>
    </xf>
    <xf numFmtId="173" fontId="3" fillId="0" borderId="0" xfId="7" applyFont="1" applyFill="1" applyBorder="1" applyAlignment="1">
      <alignment horizontal="center" wrapText="1"/>
    </xf>
    <xf numFmtId="9" fontId="3" fillId="0" borderId="65" xfId="13" applyFont="1" applyFill="1" applyBorder="1" applyAlignment="1">
      <alignment horizontal="center"/>
    </xf>
    <xf numFmtId="9" fontId="3" fillId="0" borderId="50" xfId="13" applyFont="1" applyFill="1" applyBorder="1" applyAlignment="1">
      <alignment horizontal="center"/>
    </xf>
    <xf numFmtId="9" fontId="3" fillId="0" borderId="61" xfId="13" applyFont="1" applyFill="1" applyBorder="1" applyAlignment="1">
      <alignment horizontal="center"/>
    </xf>
    <xf numFmtId="0" fontId="9" fillId="4" borderId="1" xfId="2" applyFont="1" applyFill="1" applyBorder="1" applyAlignment="1">
      <alignment horizontal="center"/>
    </xf>
    <xf numFmtId="0" fontId="9" fillId="4" borderId="2" xfId="2" applyFont="1" applyFill="1" applyBorder="1" applyAlignment="1">
      <alignment horizontal="center"/>
    </xf>
    <xf numFmtId="0" fontId="9" fillId="4" borderId="3" xfId="2" applyFont="1" applyFill="1" applyBorder="1" applyAlignment="1">
      <alignment horizontal="center"/>
    </xf>
    <xf numFmtId="164" fontId="3" fillId="2" borderId="31" xfId="2" applyNumberFormat="1" applyFill="1" applyBorder="1" applyAlignment="1">
      <alignment horizontal="left" vertical="center" wrapText="1"/>
    </xf>
    <xf numFmtId="164" fontId="3" fillId="2" borderId="32" xfId="2" applyNumberFormat="1" applyFill="1" applyBorder="1" applyAlignment="1">
      <alignment horizontal="left" vertical="center" wrapText="1"/>
    </xf>
    <xf numFmtId="164" fontId="3" fillId="2" borderId="33" xfId="2" applyNumberFormat="1" applyFill="1" applyBorder="1" applyAlignment="1">
      <alignment horizontal="left" vertical="center" wrapText="1"/>
    </xf>
    <xf numFmtId="0" fontId="3" fillId="6" borderId="34" xfId="2" applyFill="1" applyBorder="1" applyAlignment="1">
      <alignment horizontal="left" vertical="center"/>
    </xf>
    <xf numFmtId="0" fontId="3" fillId="6" borderId="35" xfId="2" applyFill="1" applyBorder="1" applyAlignment="1">
      <alignment horizontal="left" vertical="center"/>
    </xf>
    <xf numFmtId="0" fontId="3" fillId="6" borderId="36" xfId="2" applyFill="1" applyBorder="1" applyAlignment="1">
      <alignment horizontal="left" vertical="center"/>
    </xf>
    <xf numFmtId="0" fontId="3" fillId="6" borderId="20" xfId="2" applyFill="1" applyBorder="1" applyAlignment="1">
      <alignment horizontal="left" vertical="center"/>
    </xf>
    <xf numFmtId="0" fontId="3" fillId="6" borderId="0" xfId="2" applyFill="1" applyAlignment="1">
      <alignment horizontal="left" vertical="center"/>
    </xf>
    <xf numFmtId="0" fontId="3" fillId="6" borderId="21" xfId="2" applyFill="1" applyBorder="1" applyAlignment="1">
      <alignment horizontal="left" vertical="center"/>
    </xf>
    <xf numFmtId="0" fontId="3" fillId="6" borderId="7" xfId="2" applyFill="1" applyBorder="1" applyAlignment="1">
      <alignment horizontal="left" vertical="center"/>
    </xf>
    <xf numFmtId="0" fontId="3" fillId="6" borderId="8" xfId="2" applyFill="1" applyBorder="1" applyAlignment="1">
      <alignment horizontal="left" vertical="center"/>
    </xf>
    <xf numFmtId="0" fontId="3" fillId="6" borderId="9" xfId="2" applyFill="1" applyBorder="1" applyAlignment="1">
      <alignment horizontal="left" vertical="center"/>
    </xf>
    <xf numFmtId="0" fontId="9" fillId="4" borderId="34" xfId="2" applyFont="1" applyFill="1" applyBorder="1" applyAlignment="1">
      <alignment horizontal="center"/>
    </xf>
    <xf numFmtId="0" fontId="9" fillId="4" borderId="35" xfId="2" applyFont="1" applyFill="1" applyBorder="1" applyAlignment="1">
      <alignment horizontal="center"/>
    </xf>
    <xf numFmtId="0" fontId="9" fillId="4" borderId="37" xfId="2" applyFont="1" applyFill="1" applyBorder="1" applyAlignment="1">
      <alignment horizontal="center"/>
    </xf>
    <xf numFmtId="0" fontId="3" fillId="0" borderId="2" xfId="2" applyBorder="1" applyAlignment="1">
      <alignment horizontal="justify" vertical="center" wrapText="1"/>
    </xf>
    <xf numFmtId="0" fontId="3" fillId="0" borderId="2" xfId="2" applyBorder="1" applyAlignment="1">
      <alignment horizontal="justify" vertical="center"/>
    </xf>
    <xf numFmtId="0" fontId="3" fillId="0" borderId="3" xfId="2" applyBorder="1" applyAlignment="1">
      <alignment horizontal="justify" vertical="center"/>
    </xf>
    <xf numFmtId="0" fontId="3" fillId="6" borderId="12" xfId="2" applyFill="1" applyBorder="1" applyAlignment="1">
      <alignment horizontal="left" vertical="center"/>
    </xf>
    <xf numFmtId="0" fontId="3" fillId="6" borderId="13" xfId="2" applyFill="1" applyBorder="1" applyAlignment="1">
      <alignment horizontal="left" vertical="center"/>
    </xf>
    <xf numFmtId="0" fontId="3" fillId="6" borderId="19" xfId="2" applyFill="1" applyBorder="1" applyAlignment="1">
      <alignment horizontal="left" vertical="center"/>
    </xf>
    <xf numFmtId="0" fontId="2" fillId="0" borderId="20" xfId="1" applyBorder="1" applyAlignment="1">
      <alignment horizontal="left" vertical="center"/>
    </xf>
    <xf numFmtId="0" fontId="2" fillId="0" borderId="0" xfId="1" applyAlignment="1">
      <alignment horizontal="left" vertical="center"/>
    </xf>
    <xf numFmtId="0" fontId="2" fillId="0" borderId="21" xfId="1" applyBorder="1" applyAlignment="1">
      <alignment horizontal="left" vertical="center"/>
    </xf>
    <xf numFmtId="0" fontId="2" fillId="0" borderId="7" xfId="1" applyBorder="1" applyAlignment="1">
      <alignment horizontal="left" vertical="center"/>
    </xf>
    <xf numFmtId="0" fontId="2" fillId="0" borderId="8" xfId="1" applyBorder="1" applyAlignment="1">
      <alignment horizontal="left" vertical="center"/>
    </xf>
    <xf numFmtId="0" fontId="2" fillId="0" borderId="9" xfId="1" applyBorder="1" applyAlignment="1">
      <alignment horizontal="left" vertical="center"/>
    </xf>
    <xf numFmtId="164" fontId="3" fillId="7" borderId="15" xfId="2" applyNumberFormat="1" applyFill="1" applyBorder="1" applyAlignment="1">
      <alignment horizontal="left" vertical="center" wrapText="1"/>
    </xf>
    <xf numFmtId="164" fontId="3" fillId="7" borderId="16" xfId="2" applyNumberFormat="1" applyFill="1" applyBorder="1" applyAlignment="1">
      <alignment horizontal="left" vertical="center" wrapText="1"/>
    </xf>
    <xf numFmtId="164" fontId="3" fillId="7" borderId="17" xfId="2" applyNumberFormat="1" applyFill="1" applyBorder="1" applyAlignment="1">
      <alignment horizontal="left" vertical="center" wrapText="1"/>
    </xf>
    <xf numFmtId="0" fontId="12" fillId="0" borderId="5" xfId="3" applyFill="1" applyBorder="1" applyAlignment="1" applyProtection="1">
      <alignment wrapText="1"/>
    </xf>
    <xf numFmtId="0" fontId="16" fillId="0" borderId="5" xfId="2" applyFont="1" applyBorder="1" applyAlignment="1">
      <alignment wrapText="1"/>
    </xf>
    <xf numFmtId="0" fontId="16" fillId="0" borderId="6" xfId="2" applyFont="1" applyBorder="1" applyAlignment="1">
      <alignment wrapText="1"/>
    </xf>
    <xf numFmtId="2" fontId="19" fillId="2" borderId="4" xfId="1" applyNumberFormat="1" applyFont="1" applyFill="1" applyBorder="1" applyAlignment="1">
      <alignment horizontal="left" vertical="top" wrapText="1"/>
    </xf>
    <xf numFmtId="2" fontId="19" fillId="2" borderId="5" xfId="1" applyNumberFormat="1" applyFont="1" applyFill="1" applyBorder="1" applyAlignment="1">
      <alignment horizontal="left" vertical="top" wrapText="1"/>
    </xf>
    <xf numFmtId="2" fontId="19" fillId="2" borderId="0" xfId="1" applyNumberFormat="1" applyFont="1" applyFill="1" applyAlignment="1">
      <alignment horizontal="left" vertical="top" wrapText="1"/>
    </xf>
    <xf numFmtId="2" fontId="19" fillId="2" borderId="29" xfId="1" applyNumberFormat="1" applyFont="1" applyFill="1" applyBorder="1" applyAlignment="1">
      <alignment horizontal="left" vertical="top" wrapText="1"/>
    </xf>
    <xf numFmtId="2" fontId="20" fillId="2" borderId="20" xfId="1" applyNumberFormat="1" applyFont="1" applyFill="1" applyBorder="1" applyAlignment="1">
      <alignment horizontal="left" vertical="top" wrapText="1"/>
    </xf>
    <xf numFmtId="2" fontId="20" fillId="2" borderId="0" xfId="1" applyNumberFormat="1" applyFont="1" applyFill="1" applyAlignment="1">
      <alignment horizontal="left" vertical="top" wrapText="1"/>
    </xf>
    <xf numFmtId="2" fontId="20" fillId="2" borderId="29" xfId="1" applyNumberFormat="1" applyFont="1" applyFill="1" applyBorder="1" applyAlignment="1">
      <alignment horizontal="left" vertical="top" wrapText="1"/>
    </xf>
    <xf numFmtId="0" fontId="15" fillId="8" borderId="31" xfId="1" applyFont="1" applyFill="1" applyBorder="1" applyAlignment="1">
      <alignment horizontal="left" vertical="center"/>
    </xf>
    <xf numFmtId="0" fontId="15" fillId="8" borderId="32" xfId="1" applyFont="1" applyFill="1" applyBorder="1" applyAlignment="1">
      <alignment horizontal="left" vertical="center"/>
    </xf>
    <xf numFmtId="0" fontId="15" fillId="8" borderId="33" xfId="1" applyFont="1" applyFill="1" applyBorder="1" applyAlignment="1">
      <alignment horizontal="left" vertical="center"/>
    </xf>
    <xf numFmtId="0" fontId="15" fillId="8" borderId="15" xfId="1" applyFont="1" applyFill="1" applyBorder="1" applyAlignment="1">
      <alignment horizontal="left" vertical="center"/>
    </xf>
    <xf numFmtId="0" fontId="15" fillId="8" borderId="16" xfId="1" applyFont="1" applyFill="1" applyBorder="1" applyAlignment="1">
      <alignment horizontal="left" vertical="center"/>
    </xf>
    <xf numFmtId="0" fontId="15" fillId="8" borderId="17" xfId="1" applyFont="1" applyFill="1" applyBorder="1" applyAlignment="1">
      <alignment horizontal="left" vertical="center"/>
    </xf>
    <xf numFmtId="0" fontId="15" fillId="0" borderId="15" xfId="4" applyFont="1" applyBorder="1" applyAlignment="1">
      <alignment horizontal="left" vertical="center"/>
    </xf>
    <xf numFmtId="0" fontId="15" fillId="0" borderId="16" xfId="4" applyFont="1" applyBorder="1" applyAlignment="1">
      <alignment horizontal="left" vertical="center"/>
    </xf>
    <xf numFmtId="0" fontId="15" fillId="0" borderId="17" xfId="4" applyFont="1" applyBorder="1" applyAlignment="1">
      <alignment horizontal="left" vertical="center"/>
    </xf>
    <xf numFmtId="165" fontId="3" fillId="9" borderId="26" xfId="2" applyNumberFormat="1" applyFill="1" applyBorder="1" applyAlignment="1">
      <alignment horizontal="left"/>
    </xf>
    <xf numFmtId="165" fontId="3" fillId="9" borderId="25" xfId="2" applyNumberFormat="1" applyFill="1" applyBorder="1" applyAlignment="1">
      <alignment horizontal="left"/>
    </xf>
    <xf numFmtId="165" fontId="3" fillId="9" borderId="27" xfId="2" applyNumberFormat="1" applyFill="1" applyBorder="1" applyAlignment="1">
      <alignment horizontal="left"/>
    </xf>
    <xf numFmtId="0" fontId="3" fillId="15" borderId="22" xfId="2" applyFill="1" applyBorder="1" applyAlignment="1">
      <alignment horizontal="justify" vertical="center" wrapText="1"/>
    </xf>
    <xf numFmtId="0" fontId="3" fillId="15" borderId="19" xfId="2" applyFill="1" applyBorder="1" applyAlignment="1">
      <alignment horizontal="justify" vertical="center" wrapText="1"/>
    </xf>
    <xf numFmtId="0" fontId="3" fillId="15" borderId="13" xfId="2" applyFill="1" applyBorder="1" applyAlignment="1">
      <alignment horizontal="justify" vertical="center" wrapText="1"/>
    </xf>
    <xf numFmtId="0" fontId="3" fillId="15" borderId="54" xfId="2" applyFill="1" applyBorder="1" applyAlignment="1">
      <alignment horizontal="justify" vertical="center" wrapText="1"/>
    </xf>
    <xf numFmtId="0" fontId="3" fillId="15" borderId="0" xfId="2" applyFill="1" applyAlignment="1">
      <alignment horizontal="justify" vertical="center" wrapText="1"/>
    </xf>
    <xf numFmtId="0" fontId="3" fillId="15" borderId="21" xfId="2" applyFill="1" applyBorder="1" applyAlignment="1">
      <alignment horizontal="justify" vertical="center" wrapText="1"/>
    </xf>
    <xf numFmtId="0" fontId="3" fillId="15" borderId="10" xfId="2" applyFill="1" applyBorder="1" applyAlignment="1">
      <alignment horizontal="justify" vertical="center" wrapText="1"/>
    </xf>
    <xf numFmtId="0" fontId="3" fillId="15" borderId="8" xfId="2" applyFill="1" applyBorder="1" applyAlignment="1">
      <alignment horizontal="justify" vertical="center" wrapText="1"/>
    </xf>
    <xf numFmtId="0" fontId="3" fillId="15" borderId="9" xfId="2" applyFill="1" applyBorder="1" applyAlignment="1">
      <alignment horizontal="justify" vertical="center" wrapText="1"/>
    </xf>
    <xf numFmtId="0" fontId="9" fillId="13" borderId="1" xfId="2" applyFont="1" applyFill="1" applyBorder="1" applyAlignment="1">
      <alignment horizontal="center"/>
    </xf>
    <xf numFmtId="0" fontId="9" fillId="13" borderId="2" xfId="2" applyFont="1" applyFill="1" applyBorder="1" applyAlignment="1">
      <alignment horizontal="center"/>
    </xf>
    <xf numFmtId="0" fontId="9" fillId="13" borderId="3" xfId="2" applyFont="1" applyFill="1" applyBorder="1" applyAlignment="1">
      <alignment horizontal="center"/>
    </xf>
    <xf numFmtId="0" fontId="27" fillId="14" borderId="1" xfId="2" applyFont="1" applyFill="1" applyBorder="1" applyAlignment="1">
      <alignment horizontal="left" wrapText="1"/>
    </xf>
    <xf numFmtId="0" fontId="27" fillId="14" borderId="3" xfId="2" applyFont="1" applyFill="1" applyBorder="1" applyAlignment="1">
      <alignment horizontal="left" wrapText="1"/>
    </xf>
    <xf numFmtId="0" fontId="18" fillId="10" borderId="55" xfId="2" applyFont="1" applyFill="1" applyBorder="1" applyAlignment="1">
      <alignment horizontal="left" wrapText="1"/>
    </xf>
    <xf numFmtId="0" fontId="18" fillId="10" borderId="47" xfId="2" applyFont="1" applyFill="1" applyBorder="1" applyAlignment="1">
      <alignment horizontal="left" wrapText="1"/>
    </xf>
    <xf numFmtId="2" fontId="17" fillId="10" borderId="1" xfId="5" applyNumberFormat="1" applyFont="1" applyFill="1" applyBorder="1" applyAlignment="1">
      <alignment horizontal="center"/>
    </xf>
    <xf numFmtId="2" fontId="17" fillId="10" borderId="2" xfId="5" applyNumberFormat="1" applyFont="1" applyFill="1" applyBorder="1" applyAlignment="1">
      <alignment horizontal="center"/>
    </xf>
    <xf numFmtId="2" fontId="17" fillId="10" borderId="3" xfId="5" applyNumberFormat="1" applyFont="1" applyFill="1" applyBorder="1" applyAlignment="1">
      <alignment horizontal="center"/>
    </xf>
    <xf numFmtId="0" fontId="17" fillId="2" borderId="4" xfId="5" applyFont="1" applyFill="1" applyBorder="1" applyAlignment="1">
      <alignment horizontal="left"/>
    </xf>
    <xf numFmtId="0" fontId="17" fillId="2" borderId="5" xfId="5" applyFont="1" applyFill="1" applyBorder="1" applyAlignment="1">
      <alignment horizontal="left"/>
    </xf>
    <xf numFmtId="2" fontId="17" fillId="14" borderId="1" xfId="5" applyNumberFormat="1" applyFont="1" applyFill="1" applyBorder="1" applyAlignment="1">
      <alignment horizontal="center"/>
    </xf>
    <xf numFmtId="2" fontId="17" fillId="14" borderId="2" xfId="5" applyNumberFormat="1" applyFont="1" applyFill="1" applyBorder="1" applyAlignment="1">
      <alignment horizontal="center"/>
    </xf>
    <xf numFmtId="2" fontId="17" fillId="14" borderId="3" xfId="5" applyNumberFormat="1" applyFont="1" applyFill="1" applyBorder="1" applyAlignment="1">
      <alignment horizontal="center"/>
    </xf>
    <xf numFmtId="0" fontId="18" fillId="10" borderId="57" xfId="2" applyFont="1" applyFill="1" applyBorder="1" applyAlignment="1">
      <alignment horizontal="left" wrapText="1"/>
    </xf>
    <xf numFmtId="0" fontId="18" fillId="10" borderId="58" xfId="2" applyFont="1" applyFill="1" applyBorder="1" applyAlignment="1">
      <alignment horizontal="left" wrapText="1"/>
    </xf>
    <xf numFmtId="0" fontId="3" fillId="10" borderId="57" xfId="2" applyFill="1" applyBorder="1" applyAlignment="1">
      <alignment horizontal="left" wrapText="1"/>
    </xf>
    <xf numFmtId="0" fontId="3" fillId="10" borderId="58" xfId="2" applyFill="1" applyBorder="1" applyAlignment="1">
      <alignment horizontal="left" wrapText="1"/>
    </xf>
    <xf numFmtId="0" fontId="18" fillId="10" borderId="60" xfId="2" applyFont="1" applyFill="1" applyBorder="1" applyAlignment="1">
      <alignment horizontal="left" wrapText="1"/>
    </xf>
    <xf numFmtId="0" fontId="18" fillId="10" borderId="24" xfId="2" applyFont="1" applyFill="1" applyBorder="1" applyAlignment="1">
      <alignment horizontal="left" wrapText="1"/>
    </xf>
    <xf numFmtId="0" fontId="18" fillId="10" borderId="27" xfId="2" applyFont="1" applyFill="1" applyBorder="1" applyAlignment="1">
      <alignment horizontal="left" wrapText="1"/>
    </xf>
    <xf numFmtId="0" fontId="18" fillId="10" borderId="18" xfId="2" applyFont="1" applyFill="1" applyBorder="1" applyAlignment="1">
      <alignment horizontal="left" wrapText="1"/>
    </xf>
    <xf numFmtId="0" fontId="18" fillId="10" borderId="17" xfId="2" applyFont="1" applyFill="1" applyBorder="1" applyAlignment="1">
      <alignment horizontal="left" wrapText="1"/>
    </xf>
    <xf numFmtId="0" fontId="31" fillId="6" borderId="57" xfId="2" applyFont="1" applyFill="1" applyBorder="1" applyAlignment="1">
      <alignment horizontal="left" wrapText="1"/>
    </xf>
    <xf numFmtId="0" fontId="31" fillId="6" borderId="15" xfId="2" applyFont="1" applyFill="1" applyBorder="1" applyAlignment="1">
      <alignment horizontal="left" wrapText="1"/>
    </xf>
    <xf numFmtId="0" fontId="31" fillId="6" borderId="63" xfId="2" applyFont="1" applyFill="1" applyBorder="1" applyAlignment="1">
      <alignment horizontal="left" wrapText="1"/>
    </xf>
    <xf numFmtId="0" fontId="31" fillId="6" borderId="26" xfId="2" applyFont="1" applyFill="1" applyBorder="1" applyAlignment="1">
      <alignment horizontal="left" wrapText="1"/>
    </xf>
    <xf numFmtId="0" fontId="11" fillId="9" borderId="4" xfId="2" applyFont="1" applyFill="1" applyBorder="1" applyAlignment="1">
      <alignment horizontal="center" wrapText="1"/>
    </xf>
    <xf numFmtId="0" fontId="11" fillId="9" borderId="5" xfId="2" applyFont="1" applyFill="1" applyBorder="1" applyAlignment="1">
      <alignment horizontal="center" wrapText="1"/>
    </xf>
    <xf numFmtId="0" fontId="27" fillId="11" borderId="1" xfId="2" applyFont="1" applyFill="1" applyBorder="1" applyAlignment="1">
      <alignment horizontal="center" wrapText="1"/>
    </xf>
    <xf numFmtId="0" fontId="27" fillId="11" borderId="2" xfId="2" applyFont="1" applyFill="1" applyBorder="1" applyAlignment="1">
      <alignment horizontal="center" wrapText="1"/>
    </xf>
    <xf numFmtId="0" fontId="27" fillId="11" borderId="3" xfId="2" applyFont="1" applyFill="1" applyBorder="1" applyAlignment="1">
      <alignment horizontal="center" wrapText="1"/>
    </xf>
    <xf numFmtId="0" fontId="19" fillId="0" borderId="0" xfId="2" applyFont="1" applyAlignment="1">
      <alignment horizontal="left" vertical="center" wrapText="1"/>
    </xf>
    <xf numFmtId="0" fontId="31" fillId="6" borderId="62" xfId="2" applyFont="1" applyFill="1" applyBorder="1" applyAlignment="1">
      <alignment horizontal="left" wrapText="1"/>
    </xf>
    <xf numFmtId="0" fontId="31" fillId="6" borderId="31" xfId="2" applyFont="1" applyFill="1" applyBorder="1" applyAlignment="1">
      <alignment horizontal="left" wrapText="1"/>
    </xf>
    <xf numFmtId="0" fontId="27" fillId="11" borderId="34" xfId="2" applyFont="1" applyFill="1" applyBorder="1" applyAlignment="1">
      <alignment horizontal="center" wrapText="1"/>
    </xf>
    <xf numFmtId="0" fontId="27" fillId="11" borderId="35" xfId="2" applyFont="1" applyFill="1" applyBorder="1" applyAlignment="1">
      <alignment horizontal="center" wrapText="1"/>
    </xf>
    <xf numFmtId="0" fontId="27" fillId="11" borderId="37" xfId="2" applyFont="1" applyFill="1" applyBorder="1" applyAlignment="1">
      <alignment horizontal="center" wrapText="1"/>
    </xf>
    <xf numFmtId="0" fontId="27" fillId="11" borderId="1" xfId="2" applyFont="1" applyFill="1" applyBorder="1" applyAlignment="1">
      <alignment horizontal="center" vertical="center" wrapText="1"/>
    </xf>
    <xf numFmtId="0" fontId="27" fillId="11" borderId="3" xfId="2" applyFont="1" applyFill="1" applyBorder="1" applyAlignment="1">
      <alignment horizontal="center" vertical="center" wrapText="1"/>
    </xf>
    <xf numFmtId="2" fontId="31" fillId="6" borderId="50" xfId="2" applyNumberFormat="1" applyFont="1" applyFill="1" applyBorder="1" applyAlignment="1">
      <alignment vertical="center" wrapText="1"/>
    </xf>
    <xf numFmtId="2" fontId="31" fillId="6" borderId="61" xfId="2" applyNumberFormat="1" applyFont="1" applyFill="1" applyBorder="1" applyAlignment="1">
      <alignment vertical="center" wrapText="1"/>
    </xf>
    <xf numFmtId="2" fontId="31" fillId="6" borderId="65" xfId="2" applyNumberFormat="1" applyFont="1" applyFill="1" applyBorder="1" applyAlignment="1">
      <alignment vertical="center" wrapText="1"/>
    </xf>
    <xf numFmtId="2" fontId="31" fillId="9" borderId="34" xfId="2" applyNumberFormat="1" applyFont="1" applyFill="1" applyBorder="1" applyAlignment="1">
      <alignment horizontal="left" vertical="top" wrapText="1"/>
    </xf>
    <xf numFmtId="0" fontId="31" fillId="9" borderId="37" xfId="2" applyFont="1" applyFill="1" applyBorder="1" applyAlignment="1">
      <alignment horizontal="left" vertical="top" wrapText="1"/>
    </xf>
    <xf numFmtId="0" fontId="31" fillId="6" borderId="34" xfId="16" applyFont="1" applyFill="1" applyBorder="1" applyAlignment="1">
      <alignment horizontal="left" vertical="center" wrapText="1"/>
    </xf>
    <xf numFmtId="0" fontId="31" fillId="6" borderId="20" xfId="16" applyFont="1" applyFill="1" applyBorder="1" applyAlignment="1">
      <alignment horizontal="left" vertical="center" wrapText="1"/>
    </xf>
    <xf numFmtId="0" fontId="31" fillId="6" borderId="4" xfId="16" applyFont="1" applyFill="1" applyBorder="1" applyAlignment="1">
      <alignment horizontal="left" vertical="center" wrapText="1"/>
    </xf>
    <xf numFmtId="2" fontId="31" fillId="9" borderId="34" xfId="16" applyNumberFormat="1" applyFont="1" applyFill="1" applyBorder="1" applyAlignment="1">
      <alignment horizontal="left" vertical="top" wrapText="1"/>
    </xf>
    <xf numFmtId="2" fontId="31" fillId="9" borderId="37" xfId="16" applyNumberFormat="1" applyFont="1" applyFill="1" applyBorder="1" applyAlignment="1">
      <alignment horizontal="left" vertical="top" wrapText="1"/>
    </xf>
    <xf numFmtId="2" fontId="31" fillId="9" borderId="20" xfId="2" applyNumberFormat="1" applyFont="1" applyFill="1" applyBorder="1" applyAlignment="1">
      <alignment horizontal="left" vertical="top" wrapText="1"/>
    </xf>
    <xf numFmtId="0" fontId="31" fillId="9" borderId="29" xfId="2" applyFont="1" applyFill="1" applyBorder="1" applyAlignment="1">
      <alignment horizontal="left" vertical="top" wrapText="1"/>
    </xf>
    <xf numFmtId="2" fontId="31" fillId="9" borderId="20" xfId="16" applyNumberFormat="1" applyFont="1" applyFill="1" applyBorder="1" applyAlignment="1">
      <alignment horizontal="left" vertical="top" wrapText="1"/>
    </xf>
    <xf numFmtId="2" fontId="31" fillId="9" borderId="29" xfId="16" applyNumberFormat="1" applyFont="1" applyFill="1" applyBorder="1" applyAlignment="1">
      <alignment horizontal="left" vertical="top" wrapText="1"/>
    </xf>
    <xf numFmtId="0" fontId="31" fillId="9" borderId="34" xfId="2" applyFont="1" applyFill="1" applyBorder="1" applyAlignment="1">
      <alignment horizontal="left" vertical="top" wrapText="1"/>
    </xf>
    <xf numFmtId="0" fontId="31" fillId="6" borderId="34" xfId="16" applyFont="1" applyFill="1" applyBorder="1" applyAlignment="1">
      <alignment vertical="center" wrapText="1"/>
    </xf>
    <xf numFmtId="0" fontId="31" fillId="6" borderId="20" xfId="16" applyFont="1" applyFill="1" applyBorder="1" applyAlignment="1">
      <alignment vertical="center" wrapText="1"/>
    </xf>
    <xf numFmtId="0" fontId="31" fillId="6" borderId="4" xfId="16" applyFont="1" applyFill="1" applyBorder="1" applyAlignment="1">
      <alignment vertical="center" wrapText="1"/>
    </xf>
    <xf numFmtId="0" fontId="2" fillId="0" borderId="29" xfId="1" applyBorder="1" applyAlignment="1">
      <alignment horizontal="left" vertical="top" wrapText="1"/>
    </xf>
    <xf numFmtId="2" fontId="31" fillId="9" borderId="4" xfId="16" applyNumberFormat="1" applyFont="1" applyFill="1" applyBorder="1" applyAlignment="1">
      <alignment horizontal="left" vertical="top" wrapText="1"/>
    </xf>
    <xf numFmtId="2" fontId="31" fillId="9" borderId="6" xfId="16" applyNumberFormat="1" applyFont="1" applyFill="1" applyBorder="1" applyAlignment="1">
      <alignment horizontal="left" vertical="top" wrapText="1"/>
    </xf>
    <xf numFmtId="0" fontId="31" fillId="9" borderId="4" xfId="2" applyFont="1" applyFill="1" applyBorder="1" applyAlignment="1">
      <alignment horizontal="left" vertical="top" wrapText="1"/>
    </xf>
    <xf numFmtId="0" fontId="31" fillId="9" borderId="6" xfId="2" applyFont="1" applyFill="1" applyBorder="1" applyAlignment="1">
      <alignment horizontal="left" vertical="top" wrapText="1"/>
    </xf>
    <xf numFmtId="2" fontId="31" fillId="9" borderId="20" xfId="16" applyNumberFormat="1" applyFont="1" applyFill="1" applyBorder="1" applyAlignment="1">
      <alignment horizontal="left" wrapText="1"/>
    </xf>
    <xf numFmtId="2" fontId="31" fillId="9" borderId="0" xfId="16" applyNumberFormat="1" applyFont="1" applyFill="1" applyAlignment="1">
      <alignment horizontal="left" wrapText="1"/>
    </xf>
    <xf numFmtId="2" fontId="31" fillId="9" borderId="20" xfId="16" applyNumberFormat="1" applyFont="1" applyFill="1" applyBorder="1" applyAlignment="1">
      <alignment horizontal="left" vertical="center" wrapText="1"/>
    </xf>
    <xf numFmtId="2" fontId="31" fillId="9" borderId="0" xfId="16" applyNumberFormat="1" applyFont="1" applyFill="1" applyAlignment="1">
      <alignment horizontal="left" vertical="center" wrapText="1"/>
    </xf>
    <xf numFmtId="0" fontId="2" fillId="0" borderId="0" xfId="1" applyAlignment="1">
      <alignment horizontal="left" wrapText="1"/>
    </xf>
    <xf numFmtId="2" fontId="31" fillId="9" borderId="4" xfId="16" applyNumberFormat="1" applyFont="1" applyFill="1" applyBorder="1" applyAlignment="1">
      <alignment horizontal="left" wrapText="1"/>
    </xf>
    <xf numFmtId="2" fontId="31" fillId="9" borderId="5" xfId="16" applyNumberFormat="1" applyFont="1" applyFill="1" applyBorder="1" applyAlignment="1">
      <alignment horizontal="left" wrapText="1"/>
    </xf>
    <xf numFmtId="2" fontId="31" fillId="6" borderId="34" xfId="16" applyNumberFormat="1" applyFont="1" applyFill="1" applyBorder="1" applyAlignment="1">
      <alignment vertical="center" wrapText="1"/>
    </xf>
    <xf numFmtId="2" fontId="31" fillId="6" borderId="20" xfId="16" applyNumberFormat="1" applyFont="1" applyFill="1" applyBorder="1" applyAlignment="1">
      <alignment vertical="center" wrapText="1"/>
    </xf>
    <xf numFmtId="2" fontId="31" fillId="6" borderId="4" xfId="16" applyNumberFormat="1" applyFont="1" applyFill="1" applyBorder="1" applyAlignment="1">
      <alignment vertical="center" wrapText="1"/>
    </xf>
    <xf numFmtId="2" fontId="31" fillId="9" borderId="34" xfId="16" applyNumberFormat="1" applyFont="1" applyFill="1" applyBorder="1" applyAlignment="1">
      <alignment horizontal="left" vertical="center" wrapText="1"/>
    </xf>
    <xf numFmtId="2" fontId="31" fillId="9" borderId="35" xfId="16" applyNumberFormat="1" applyFont="1" applyFill="1" applyBorder="1" applyAlignment="1">
      <alignment horizontal="left" vertical="center" wrapText="1"/>
    </xf>
    <xf numFmtId="0" fontId="31" fillId="6" borderId="50" xfId="16" applyFont="1" applyFill="1" applyBorder="1" applyAlignment="1">
      <alignment vertical="center" wrapText="1"/>
    </xf>
    <xf numFmtId="0" fontId="31" fillId="6" borderId="61" xfId="16" applyFont="1" applyFill="1" applyBorder="1" applyAlignment="1">
      <alignment vertical="center" wrapText="1"/>
    </xf>
    <xf numFmtId="0" fontId="31" fillId="6" borderId="65" xfId="16" applyFont="1" applyFill="1" applyBorder="1" applyAlignment="1">
      <alignment vertical="center" wrapText="1"/>
    </xf>
    <xf numFmtId="2" fontId="31" fillId="9" borderId="34" xfId="16" applyNumberFormat="1" applyFont="1" applyFill="1" applyBorder="1" applyAlignment="1">
      <alignment horizontal="left" wrapText="1"/>
    </xf>
    <xf numFmtId="2" fontId="31" fillId="9" borderId="35" xfId="16" applyNumberFormat="1" applyFont="1" applyFill="1" applyBorder="1" applyAlignment="1">
      <alignment horizontal="left" wrapText="1"/>
    </xf>
    <xf numFmtId="0" fontId="27" fillId="5" borderId="1" xfId="2" applyFont="1" applyFill="1" applyBorder="1" applyAlignment="1">
      <alignment horizontal="center"/>
    </xf>
    <xf numFmtId="0" fontId="27" fillId="5" borderId="2" xfId="2" applyFont="1" applyFill="1" applyBorder="1" applyAlignment="1">
      <alignment horizontal="center"/>
    </xf>
    <xf numFmtId="0" fontId="27" fillId="5" borderId="37" xfId="2" applyFont="1" applyFill="1" applyBorder="1" applyAlignment="1">
      <alignment horizontal="center"/>
    </xf>
    <xf numFmtId="10" fontId="42" fillId="0" borderId="20" xfId="1" applyNumberFormat="1" applyFont="1" applyBorder="1" applyAlignment="1">
      <alignment horizontal="left" vertical="center" wrapText="1"/>
    </xf>
    <xf numFmtId="10" fontId="42" fillId="0" borderId="0" xfId="1" applyNumberFormat="1" applyFont="1" applyAlignment="1">
      <alignment horizontal="left" vertical="center" wrapText="1"/>
    </xf>
    <xf numFmtId="176" fontId="27" fillId="11" borderId="1" xfId="5" applyNumberFormat="1" applyFont="1" applyFill="1" applyBorder="1" applyAlignment="1">
      <alignment horizontal="center" vertical="center"/>
    </xf>
    <xf numFmtId="176" fontId="27" fillId="11" borderId="2" xfId="5" applyNumberFormat="1" applyFont="1" applyFill="1" applyBorder="1" applyAlignment="1">
      <alignment horizontal="center" vertical="center"/>
    </xf>
    <xf numFmtId="176" fontId="27" fillId="11" borderId="3" xfId="5" applyNumberFormat="1" applyFont="1" applyFill="1" applyBorder="1" applyAlignment="1">
      <alignment horizontal="center" vertical="center"/>
    </xf>
    <xf numFmtId="176" fontId="27" fillId="11" borderId="1" xfId="1" applyNumberFormat="1" applyFont="1" applyFill="1" applyBorder="1" applyAlignment="1">
      <alignment horizontal="center" vertical="center"/>
    </xf>
    <xf numFmtId="176" fontId="27" fillId="11" borderId="2" xfId="1" applyNumberFormat="1" applyFont="1" applyFill="1" applyBorder="1" applyAlignment="1">
      <alignment horizontal="center" vertical="center"/>
    </xf>
    <xf numFmtId="176" fontId="27" fillId="11" borderId="3" xfId="1" applyNumberFormat="1" applyFont="1" applyFill="1" applyBorder="1" applyAlignment="1">
      <alignment horizontal="center" vertical="center"/>
    </xf>
  </cellXfs>
  <cellStyles count="19">
    <cellStyle name="Comma 10" xfId="9" xr:uid="{E36F1E0A-AB59-495B-BDA2-F11510781BEC}"/>
    <cellStyle name="Comma 2" xfId="8" xr:uid="{9A067EF2-28B0-4725-B9E3-B4B24603BCF3}"/>
    <cellStyle name="Comma 2 5" xfId="14" xr:uid="{79439A6A-78E9-4D6C-A4AD-0B839DB7587F}"/>
    <cellStyle name="Comma 26" xfId="18" xr:uid="{98180C6C-80BE-47E4-A526-962CBF778095}"/>
    <cellStyle name="Comma 4 10 2" xfId="12" xr:uid="{BD82CA9E-A779-4870-B0EE-2B82158F8CDD}"/>
    <cellStyle name="Comma 6" xfId="11" xr:uid="{E264FBDE-6704-4B53-9613-0AAD490361FC}"/>
    <cellStyle name="Currency 2 2" xfId="7" xr:uid="{52171BA8-6A61-4430-A8D4-B2EE79D8F5C9}"/>
    <cellStyle name="Hyperlink 2" xfId="3" xr:uid="{71B10098-D8F7-40D3-911A-9F58845E9506}"/>
    <cellStyle name="Normal" xfId="0" builtinId="0"/>
    <cellStyle name="Normal 17" xfId="4" xr:uid="{5158DD50-7E58-44EC-A017-4B842DE3A59E}"/>
    <cellStyle name="Normal 2" xfId="1" xr:uid="{D10684D8-0265-4AE2-AF60-458C2426C6A1}"/>
    <cellStyle name="Normal 2 10" xfId="10" xr:uid="{2FA7EE01-E57A-46D3-9C14-0E59793A78BC}"/>
    <cellStyle name="Normal 2 2" xfId="2" xr:uid="{BFC0DD49-E906-484C-9F30-BE896209C5F3}"/>
    <cellStyle name="Normal 6 10 2" xfId="5" xr:uid="{3F6490DA-9529-4143-9A49-1C8C7AE33087}"/>
    <cellStyle name="Normal 70" xfId="17" xr:uid="{C4F8A821-8424-4D53-BE7F-F9F12BCC4815}"/>
    <cellStyle name="Normal_Programme Report 31 January 2010" xfId="16" xr:uid="{1C8BB5B2-977F-4746-A838-CDC266C09CFA}"/>
    <cellStyle name="Percent 2" xfId="6" xr:uid="{BF8A953B-5740-423D-A3CE-F9717576EAC9}"/>
    <cellStyle name="Percent 2 2" xfId="15" xr:uid="{50BBC318-F8EA-4D01-BA28-59E22D10529A}"/>
    <cellStyle name="Percent 4" xfId="13" xr:uid="{CEC10474-FB51-4E4A-9891-899D91647AE5}"/>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Lit>
              <c:ptCount val="5"/>
              <c:pt idx="0">
                <c:v> 1 -  5</c:v>
              </c:pt>
              <c:pt idx="1">
                <c:v> 6 - 10</c:v>
              </c:pt>
              <c:pt idx="2">
                <c:v>11 - 15</c:v>
              </c:pt>
              <c:pt idx="3">
                <c:v>16 - 20</c:v>
              </c:pt>
              <c:pt idx="4">
                <c:v>20 +</c:v>
              </c:pt>
            </c:strLit>
          </c:cat>
          <c:val>
            <c:numLit>
              <c:formatCode>_(* #\ ##0.00_);_(* \(#\ ##0.00\);_(* "-"??_);_(@_)</c:formatCode>
              <c:ptCount val="5"/>
              <c:pt idx="0">
                <c:v>7218901.0200995859</c:v>
              </c:pt>
              <c:pt idx="1">
                <c:v>20137780.790277805</c:v>
              </c:pt>
              <c:pt idx="2">
                <c:v>985735105.87359846</c:v>
              </c:pt>
              <c:pt idx="3">
                <c:v>427710348.32590032</c:v>
              </c:pt>
              <c:pt idx="4">
                <c:v>8872497.7701223977</c:v>
              </c:pt>
            </c:numLit>
          </c:val>
          <c:extLst>
            <c:ext xmlns:c16="http://schemas.microsoft.com/office/drawing/2014/chart" uri="{C3380CC4-5D6E-409C-BE32-E72D297353CC}">
              <c16:uniqueId val="{00000000-FEFD-483B-BD23-9DD3D1769BA8}"/>
            </c:ext>
          </c:extLst>
        </c:ser>
        <c:dLbls>
          <c:showLegendKey val="0"/>
          <c:showVal val="0"/>
          <c:showCatName val="0"/>
          <c:showSerName val="0"/>
          <c:showPercent val="0"/>
          <c:showBubbleSize val="0"/>
        </c:dLbls>
        <c:gapWidth val="100"/>
        <c:overlap val="-24"/>
        <c:axId val="175816704"/>
        <c:axId val="79326016"/>
      </c:barChart>
      <c:catAx>
        <c:axId val="1758167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26016"/>
        <c:crosses val="autoZero"/>
        <c:auto val="1"/>
        <c:lblAlgn val="ctr"/>
        <c:lblOffset val="100"/>
        <c:noMultiLvlLbl val="0"/>
      </c:catAx>
      <c:valAx>
        <c:axId val="79326016"/>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816704"/>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1908</xdr:rowOff>
    </xdr:to>
    <xdr:pic>
      <xdr:nvPicPr>
        <xdr:cNvPr id="2" name="Picture 82">
          <a:extLst>
            <a:ext uri="{FF2B5EF4-FFF2-40B4-BE49-F238E27FC236}">
              <a16:creationId xmlns:a16="http://schemas.microsoft.com/office/drawing/2014/main" id="{F6266449-541A-4FAB-AC05-602B21671C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93955" y="11430"/>
          <a:ext cx="14287" cy="28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1662641</xdr:colOff>
      <xdr:row>1</xdr:row>
      <xdr:rowOff>588084</xdr:rowOff>
    </xdr:to>
    <xdr:pic>
      <xdr:nvPicPr>
        <xdr:cNvPr id="3" name="Picture 82">
          <a:extLst>
            <a:ext uri="{FF2B5EF4-FFF2-40B4-BE49-F238E27FC236}">
              <a16:creationId xmlns:a16="http://schemas.microsoft.com/office/drawing/2014/main" id="{71F76568-F2C0-49BD-BC92-6373A946ED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08092" y="48969"/>
          <a:ext cx="609289"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409</xdr:row>
      <xdr:rowOff>99060</xdr:rowOff>
    </xdr:from>
    <xdr:to>
      <xdr:col>2</xdr:col>
      <xdr:colOff>1645920</xdr:colOff>
      <xdr:row>423</xdr:row>
      <xdr:rowOff>137160</xdr:rowOff>
    </xdr:to>
    <xdr:graphicFrame macro="">
      <xdr:nvGraphicFramePr>
        <xdr:cNvPr id="4" name="Chart 3">
          <a:extLst>
            <a:ext uri="{FF2B5EF4-FFF2-40B4-BE49-F238E27FC236}">
              <a16:creationId xmlns:a16="http://schemas.microsoft.com/office/drawing/2014/main" id="{D8742386-E632-4308-8C4C-75B2D62D2E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422</xdr:row>
      <xdr:rowOff>45720</xdr:rowOff>
    </xdr:from>
    <xdr:to>
      <xdr:col>0</xdr:col>
      <xdr:colOff>1485900</xdr:colOff>
      <xdr:row>423</xdr:row>
      <xdr:rowOff>53340</xdr:rowOff>
    </xdr:to>
    <xdr:sp macro="" textlink="">
      <xdr:nvSpPr>
        <xdr:cNvPr id="5" name="Rectangle 4">
          <a:extLst>
            <a:ext uri="{FF2B5EF4-FFF2-40B4-BE49-F238E27FC236}">
              <a16:creationId xmlns:a16="http://schemas.microsoft.com/office/drawing/2014/main" id="{893668F6-9496-453A-B97D-F565E9ACA761}"/>
            </a:ext>
          </a:extLst>
        </xdr:cNvPr>
        <xdr:cNvSpPr/>
      </xdr:nvSpPr>
      <xdr:spPr>
        <a:xfrm>
          <a:off x="0" y="73656825"/>
          <a:ext cx="1485900" cy="18097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1908</xdr:rowOff>
    </xdr:to>
    <xdr:pic>
      <xdr:nvPicPr>
        <xdr:cNvPr id="6" name="Picture 82">
          <a:extLst>
            <a:ext uri="{FF2B5EF4-FFF2-40B4-BE49-F238E27FC236}">
              <a16:creationId xmlns:a16="http://schemas.microsoft.com/office/drawing/2014/main" id="{D01ED3BB-0627-4A05-B41F-0899CEABB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73200" y="11430"/>
          <a:ext cx="20002" cy="28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homeloans.com/investo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investo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DF33D-EF58-4DC6-8EE1-A2CE935F3919}">
  <sheetPr>
    <pageSetUpPr autoPageBreaks="0"/>
  </sheetPr>
  <dimension ref="A1:L701"/>
  <sheetViews>
    <sheetView showGridLines="0" tabSelected="1" zoomScale="70" zoomScaleNormal="70" workbookViewId="0">
      <selection activeCell="I16" sqref="I16"/>
    </sheetView>
  </sheetViews>
  <sheetFormatPr defaultColWidth="9.109375" defaultRowHeight="13.2" x14ac:dyDescent="0.25"/>
  <cols>
    <col min="1" max="1" width="46.5546875" style="1" customWidth="1"/>
    <col min="2" max="2" width="26.88671875" style="1" customWidth="1"/>
    <col min="3" max="3" width="31" style="1" customWidth="1"/>
    <col min="4" max="4" width="31.109375" style="1" customWidth="1"/>
    <col min="5" max="5" width="28.6640625" style="1" customWidth="1"/>
    <col min="6" max="6" width="25" style="1" bestFit="1" customWidth="1"/>
    <col min="7" max="7" width="17.5546875" style="1" bestFit="1" customWidth="1"/>
    <col min="8" max="8" width="13.33203125" style="1" bestFit="1" customWidth="1"/>
    <col min="9" max="9" width="11.6640625" style="1" bestFit="1" customWidth="1"/>
    <col min="10" max="16384" width="9.109375" style="1"/>
  </cols>
  <sheetData>
    <row r="1" spans="1:12" ht="3" customHeight="1" thickBot="1" x14ac:dyDescent="0.3"/>
    <row r="2" spans="1:12" s="7" customFormat="1" ht="48" customHeight="1" thickBot="1" x14ac:dyDescent="0.35">
      <c r="A2" s="2" t="s">
        <v>0</v>
      </c>
      <c r="B2" s="3"/>
      <c r="C2" s="3"/>
      <c r="D2" s="4"/>
      <c r="E2" s="5" t="s">
        <v>1</v>
      </c>
      <c r="F2" s="6"/>
    </row>
    <row r="3" spans="1:12" ht="20.399999999999999" customHeight="1" thickBot="1" x14ac:dyDescent="0.35">
      <c r="A3" s="693" t="s">
        <v>2</v>
      </c>
      <c r="B3" s="694"/>
      <c r="C3" s="694"/>
      <c r="D3" s="694"/>
      <c r="E3" s="694"/>
      <c r="F3" s="695"/>
    </row>
    <row r="4" spans="1:12" s="7" customFormat="1" ht="22.2" customHeight="1" thickBot="1" x14ac:dyDescent="0.35">
      <c r="A4" s="8" t="s">
        <v>3</v>
      </c>
      <c r="B4" s="711" t="s">
        <v>4</v>
      </c>
      <c r="C4" s="712"/>
      <c r="D4" s="712"/>
      <c r="E4" s="712"/>
      <c r="F4" s="713"/>
    </row>
    <row r="5" spans="1:12" s="12" customFormat="1" ht="17.399999999999999" customHeight="1" thickBot="1" x14ac:dyDescent="0.35">
      <c r="A5" s="9"/>
      <c r="B5" s="10"/>
      <c r="C5" s="10"/>
      <c r="D5" s="10"/>
      <c r="E5" s="10"/>
      <c r="F5" s="11"/>
      <c r="H5" s="1"/>
      <c r="I5" s="1"/>
      <c r="J5" s="1"/>
      <c r="K5" s="1"/>
      <c r="L5" s="1"/>
    </row>
    <row r="6" spans="1:12" ht="13.5" customHeight="1" x14ac:dyDescent="0.25">
      <c r="A6" s="13" t="s">
        <v>5</v>
      </c>
      <c r="B6" s="14"/>
      <c r="C6" s="15"/>
      <c r="D6" s="16">
        <v>45056</v>
      </c>
      <c r="E6" s="17"/>
      <c r="F6" s="18"/>
      <c r="G6" s="12"/>
    </row>
    <row r="7" spans="1:12" ht="13.8" x14ac:dyDescent="0.25">
      <c r="A7" s="714" t="s">
        <v>6</v>
      </c>
      <c r="B7" s="715"/>
      <c r="C7" s="19" t="s">
        <v>7</v>
      </c>
      <c r="D7" s="20">
        <v>44978</v>
      </c>
      <c r="E7" s="21"/>
      <c r="F7" s="22"/>
      <c r="G7" s="12"/>
    </row>
    <row r="8" spans="1:12" ht="13.8" x14ac:dyDescent="0.25">
      <c r="A8" s="705"/>
      <c r="B8" s="707"/>
      <c r="C8" s="19" t="s">
        <v>8</v>
      </c>
      <c r="D8" s="20">
        <v>45068</v>
      </c>
      <c r="E8" s="21"/>
      <c r="F8" s="22"/>
      <c r="G8" s="12"/>
    </row>
    <row r="9" spans="1:12" ht="13.8" x14ac:dyDescent="0.25">
      <c r="A9" s="23" t="s">
        <v>9</v>
      </c>
      <c r="B9" s="25"/>
      <c r="C9" s="19"/>
      <c r="D9" s="20">
        <f>D8</f>
        <v>45068</v>
      </c>
      <c r="E9" s="21"/>
      <c r="F9" s="22"/>
      <c r="G9" s="12"/>
    </row>
    <row r="10" spans="1:12" ht="13.8" x14ac:dyDescent="0.25">
      <c r="A10" s="26" t="s">
        <v>10</v>
      </c>
      <c r="B10" s="27"/>
      <c r="C10" s="19"/>
      <c r="D10" s="28">
        <v>43399</v>
      </c>
      <c r="E10" s="21"/>
      <c r="F10" s="22"/>
      <c r="G10" s="12"/>
    </row>
    <row r="11" spans="1:12" ht="13.8" x14ac:dyDescent="0.25">
      <c r="A11" s="26" t="s">
        <v>11</v>
      </c>
      <c r="B11" s="27"/>
      <c r="C11" s="19"/>
      <c r="D11" s="20" t="s">
        <v>12</v>
      </c>
      <c r="E11" s="21"/>
      <c r="F11" s="22"/>
      <c r="G11" s="12"/>
    </row>
    <row r="12" spans="1:12" ht="13.8" x14ac:dyDescent="0.25">
      <c r="A12" s="26" t="s">
        <v>13</v>
      </c>
      <c r="B12" s="27"/>
      <c r="C12" s="19"/>
      <c r="D12" s="20" t="s">
        <v>14</v>
      </c>
      <c r="E12" s="21"/>
      <c r="F12" s="22"/>
      <c r="G12" s="12"/>
    </row>
    <row r="13" spans="1:12" ht="13.8" x14ac:dyDescent="0.25">
      <c r="A13" s="714" t="s">
        <v>15</v>
      </c>
      <c r="B13" s="716"/>
      <c r="C13" s="715"/>
      <c r="D13" s="20" t="s">
        <v>16</v>
      </c>
      <c r="E13" s="21"/>
      <c r="F13" s="22"/>
      <c r="G13" s="12"/>
    </row>
    <row r="14" spans="1:12" ht="13.8" x14ac:dyDescent="0.25">
      <c r="A14" s="702"/>
      <c r="B14" s="703"/>
      <c r="C14" s="704"/>
      <c r="D14" s="29" t="s">
        <v>17</v>
      </c>
      <c r="E14" s="30"/>
      <c r="F14" s="31"/>
      <c r="G14" s="12"/>
    </row>
    <row r="15" spans="1:12" ht="13.8" x14ac:dyDescent="0.25">
      <c r="A15" s="717"/>
      <c r="B15" s="718"/>
      <c r="C15" s="719"/>
      <c r="D15" s="29" t="s">
        <v>18</v>
      </c>
      <c r="E15" s="30"/>
      <c r="F15" s="31"/>
      <c r="G15" s="12"/>
    </row>
    <row r="16" spans="1:12" ht="13.8" x14ac:dyDescent="0.25">
      <c r="A16" s="720"/>
      <c r="B16" s="721"/>
      <c r="C16" s="722"/>
      <c r="D16" s="29" t="s">
        <v>19</v>
      </c>
      <c r="E16" s="30"/>
      <c r="F16" s="31"/>
      <c r="G16" s="12"/>
    </row>
    <row r="17" spans="1:7" ht="13.8" x14ac:dyDescent="0.25">
      <c r="A17" s="26" t="s">
        <v>20</v>
      </c>
      <c r="B17" s="27"/>
      <c r="C17" s="19"/>
      <c r="D17" s="32" t="s">
        <v>21</v>
      </c>
      <c r="E17" s="21"/>
      <c r="F17" s="22"/>
      <c r="G17" s="12"/>
    </row>
    <row r="18" spans="1:7" ht="14.4" thickBot="1" x14ac:dyDescent="0.3">
      <c r="A18" s="33" t="s">
        <v>22</v>
      </c>
      <c r="B18" s="34"/>
      <c r="C18" s="34"/>
      <c r="D18" s="35" t="s">
        <v>23</v>
      </c>
      <c r="E18" s="36"/>
      <c r="F18" s="37"/>
      <c r="G18" s="12"/>
    </row>
    <row r="19" spans="1:7" ht="13.8" thickBot="1" x14ac:dyDescent="0.3">
      <c r="G19" s="12"/>
    </row>
    <row r="20" spans="1:7" ht="17.399999999999999" thickBot="1" x14ac:dyDescent="0.35">
      <c r="A20" s="693" t="s">
        <v>24</v>
      </c>
      <c r="B20" s="694"/>
      <c r="C20" s="694"/>
      <c r="D20" s="694"/>
      <c r="E20" s="694"/>
      <c r="F20" s="695"/>
      <c r="G20" s="12"/>
    </row>
    <row r="21" spans="1:7" ht="13.8" x14ac:dyDescent="0.25">
      <c r="A21" s="38" t="s">
        <v>25</v>
      </c>
      <c r="B21" s="39"/>
      <c r="C21" s="40"/>
      <c r="D21" s="41" t="s">
        <v>26</v>
      </c>
      <c r="E21" s="42"/>
      <c r="F21" s="43"/>
      <c r="G21" s="12"/>
    </row>
    <row r="22" spans="1:7" ht="13.8" x14ac:dyDescent="0.25">
      <c r="A22" s="26" t="s">
        <v>27</v>
      </c>
      <c r="B22" s="27"/>
      <c r="C22" s="19"/>
      <c r="D22" s="20" t="s">
        <v>28</v>
      </c>
      <c r="E22" s="44"/>
      <c r="F22" s="22"/>
      <c r="G22" s="12"/>
    </row>
    <row r="23" spans="1:7" ht="13.8" x14ac:dyDescent="0.25">
      <c r="A23" s="26" t="s">
        <v>29</v>
      </c>
      <c r="B23" s="27"/>
      <c r="C23" s="19"/>
      <c r="D23" s="20" t="s">
        <v>30</v>
      </c>
      <c r="E23" s="44"/>
      <c r="F23" s="22"/>
      <c r="G23" s="12"/>
    </row>
    <row r="24" spans="1:7" s="7" customFormat="1" ht="15" customHeight="1" x14ac:dyDescent="0.3">
      <c r="A24" s="45" t="s">
        <v>31</v>
      </c>
      <c r="B24" s="46"/>
      <c r="C24" s="47"/>
      <c r="D24" s="723" t="s">
        <v>32</v>
      </c>
      <c r="E24" s="724"/>
      <c r="F24" s="725"/>
      <c r="G24" s="48"/>
    </row>
    <row r="25" spans="1:7" ht="13.8" x14ac:dyDescent="0.25">
      <c r="A25" s="26" t="s">
        <v>33</v>
      </c>
      <c r="B25" s="27"/>
      <c r="C25" s="19"/>
      <c r="D25" s="16">
        <v>44429</v>
      </c>
      <c r="E25" s="44"/>
      <c r="F25" s="22"/>
      <c r="G25" s="12"/>
    </row>
    <row r="26" spans="1:7" ht="13.8" x14ac:dyDescent="0.25">
      <c r="A26" s="26" t="s">
        <v>34</v>
      </c>
      <c r="B26" s="27"/>
      <c r="C26" s="19"/>
      <c r="D26" s="49">
        <v>4000000000</v>
      </c>
      <c r="E26" s="44"/>
      <c r="F26" s="22"/>
      <c r="G26" s="12"/>
    </row>
    <row r="27" spans="1:7" ht="13.8" x14ac:dyDescent="0.25">
      <c r="A27" s="26" t="s">
        <v>35</v>
      </c>
      <c r="B27" s="27"/>
      <c r="C27" s="19"/>
      <c r="D27" s="49">
        <v>1800000000</v>
      </c>
      <c r="E27" s="50"/>
      <c r="F27" s="22"/>
      <c r="G27" s="12"/>
    </row>
    <row r="28" spans="1:7" ht="13.8" x14ac:dyDescent="0.25">
      <c r="A28" s="26" t="s">
        <v>36</v>
      </c>
      <c r="B28" s="27"/>
      <c r="C28" s="19"/>
      <c r="D28" s="49">
        <v>1522549370</v>
      </c>
      <c r="E28" s="44"/>
      <c r="F28" s="22"/>
      <c r="G28" s="12"/>
    </row>
    <row r="29" spans="1:7" ht="13.8" x14ac:dyDescent="0.25">
      <c r="A29" s="26" t="s">
        <v>37</v>
      </c>
      <c r="B29" s="27"/>
      <c r="C29" s="19"/>
      <c r="D29" s="51">
        <v>1491784249</v>
      </c>
      <c r="E29" s="44"/>
      <c r="F29" s="22"/>
      <c r="G29" s="52"/>
    </row>
    <row r="30" spans="1:7" ht="14.4" thickBot="1" x14ac:dyDescent="0.3">
      <c r="A30" s="53" t="s">
        <v>38</v>
      </c>
      <c r="B30" s="54"/>
      <c r="C30" s="55"/>
      <c r="D30" s="56" t="s">
        <v>39</v>
      </c>
      <c r="E30" s="57"/>
      <c r="F30" s="37"/>
      <c r="G30" s="12"/>
    </row>
    <row r="31" spans="1:7" ht="15" thickBot="1" x14ac:dyDescent="0.35">
      <c r="A31" s="58"/>
      <c r="G31" s="12"/>
    </row>
    <row r="32" spans="1:7" ht="17.399999999999999" thickBot="1" x14ac:dyDescent="0.35">
      <c r="A32" s="693" t="s">
        <v>40</v>
      </c>
      <c r="B32" s="694"/>
      <c r="C32" s="694"/>
      <c r="D32" s="694"/>
      <c r="E32" s="694"/>
      <c r="F32" s="695"/>
      <c r="G32" s="12"/>
    </row>
    <row r="33" spans="1:7" s="7" customFormat="1" ht="44.4" customHeight="1" x14ac:dyDescent="0.3">
      <c r="A33" s="59" t="s">
        <v>41</v>
      </c>
      <c r="B33" s="60"/>
      <c r="C33" s="61"/>
      <c r="D33" s="696" t="s">
        <v>42</v>
      </c>
      <c r="E33" s="697"/>
      <c r="F33" s="698"/>
      <c r="G33" s="48"/>
    </row>
    <row r="34" spans="1:7" ht="13.8" x14ac:dyDescent="0.25">
      <c r="A34" s="26" t="s">
        <v>43</v>
      </c>
      <c r="B34" s="27"/>
      <c r="C34" s="19"/>
      <c r="D34" s="62">
        <v>14917842.49030303</v>
      </c>
      <c r="E34" s="63"/>
      <c r="F34" s="64"/>
      <c r="G34" s="65"/>
    </row>
    <row r="35" spans="1:7" ht="14.4" thickBot="1" x14ac:dyDescent="0.3">
      <c r="A35" s="53" t="s">
        <v>44</v>
      </c>
      <c r="B35" s="54"/>
      <c r="C35" s="55"/>
      <c r="D35" s="66">
        <v>0</v>
      </c>
      <c r="E35" s="67"/>
      <c r="F35" s="68"/>
      <c r="G35" s="12"/>
    </row>
    <row r="36" spans="1:7" ht="13.8" thickBot="1" x14ac:dyDescent="0.3">
      <c r="G36" s="12"/>
    </row>
    <row r="37" spans="1:7" ht="17.399999999999999" thickBot="1" x14ac:dyDescent="0.35">
      <c r="A37" s="693" t="s">
        <v>45</v>
      </c>
      <c r="B37" s="694"/>
      <c r="C37" s="694"/>
      <c r="D37" s="694"/>
      <c r="E37" s="694"/>
      <c r="F37" s="695"/>
      <c r="G37" s="12"/>
    </row>
    <row r="38" spans="1:7" ht="13.8" x14ac:dyDescent="0.25">
      <c r="A38" s="699" t="s">
        <v>46</v>
      </c>
      <c r="B38" s="700"/>
      <c r="C38" s="701"/>
      <c r="D38" s="41" t="s">
        <v>47</v>
      </c>
      <c r="E38" s="42"/>
      <c r="F38" s="43"/>
      <c r="G38" s="12"/>
    </row>
    <row r="39" spans="1:7" ht="13.8" x14ac:dyDescent="0.25">
      <c r="A39" s="702"/>
      <c r="B39" s="703"/>
      <c r="C39" s="704"/>
      <c r="D39" s="20" t="s">
        <v>48</v>
      </c>
      <c r="E39" s="44"/>
      <c r="F39" s="22"/>
      <c r="G39" s="12"/>
    </row>
    <row r="40" spans="1:7" ht="13.8" x14ac:dyDescent="0.25">
      <c r="A40" s="705"/>
      <c r="B40" s="706"/>
      <c r="C40" s="707"/>
      <c r="D40" s="49" t="s">
        <v>49</v>
      </c>
      <c r="E40" s="44"/>
      <c r="F40" s="22"/>
      <c r="G40" s="12"/>
    </row>
    <row r="41" spans="1:7" ht="13.8" x14ac:dyDescent="0.25">
      <c r="A41" s="23" t="s">
        <v>50</v>
      </c>
      <c r="B41" s="25"/>
      <c r="C41" s="24"/>
      <c r="D41" s="49" t="s">
        <v>51</v>
      </c>
      <c r="E41" s="44"/>
      <c r="F41" s="22"/>
      <c r="G41" s="12"/>
    </row>
    <row r="42" spans="1:7" ht="13.8" x14ac:dyDescent="0.25">
      <c r="A42" s="26" t="s">
        <v>52</v>
      </c>
      <c r="B42" s="27"/>
      <c r="C42" s="19"/>
      <c r="D42" s="49" t="s">
        <v>53</v>
      </c>
      <c r="E42" s="44"/>
      <c r="F42" s="22"/>
      <c r="G42" s="12"/>
    </row>
    <row r="43" spans="1:7" ht="13.8" x14ac:dyDescent="0.25">
      <c r="A43" s="26" t="s">
        <v>54</v>
      </c>
      <c r="B43" s="27"/>
      <c r="C43" s="19"/>
      <c r="D43" s="49" t="s">
        <v>55</v>
      </c>
      <c r="E43" s="44"/>
      <c r="F43" s="22"/>
      <c r="G43" s="12"/>
    </row>
    <row r="44" spans="1:7" ht="13.8" x14ac:dyDescent="0.25">
      <c r="A44" s="26" t="s">
        <v>56</v>
      </c>
      <c r="B44" s="27"/>
      <c r="C44" s="19"/>
      <c r="D44" s="62">
        <v>45000000</v>
      </c>
      <c r="E44" s="44"/>
      <c r="F44" s="22"/>
      <c r="G44" s="12"/>
    </row>
    <row r="45" spans="1:7" ht="13.8" x14ac:dyDescent="0.25">
      <c r="A45" s="26" t="s">
        <v>57</v>
      </c>
      <c r="B45" s="27"/>
      <c r="C45" s="19"/>
      <c r="D45" s="69">
        <v>45000000</v>
      </c>
      <c r="E45" s="44"/>
      <c r="F45" s="22"/>
      <c r="G45" s="12"/>
    </row>
    <row r="46" spans="1:7" ht="13.8" x14ac:dyDescent="0.25">
      <c r="A46" s="26" t="s">
        <v>58</v>
      </c>
      <c r="B46" s="27"/>
      <c r="C46" s="19"/>
      <c r="D46" s="70">
        <f>D44/D27</f>
        <v>2.5000000000000001E-2</v>
      </c>
      <c r="E46" s="44"/>
      <c r="F46" s="22"/>
      <c r="G46" s="12"/>
    </row>
    <row r="47" spans="1:7" ht="13.8" x14ac:dyDescent="0.25">
      <c r="A47" s="26" t="s">
        <v>59</v>
      </c>
      <c r="B47" s="27"/>
      <c r="C47" s="19"/>
      <c r="D47" s="70">
        <f>D45/D29</f>
        <v>3.0165219957353231E-2</v>
      </c>
      <c r="E47" s="44"/>
      <c r="F47" s="22"/>
      <c r="G47" s="12"/>
    </row>
    <row r="48" spans="1:7" ht="14.4" thickBot="1" x14ac:dyDescent="0.3">
      <c r="A48" s="53" t="s">
        <v>60</v>
      </c>
      <c r="B48" s="54"/>
      <c r="C48" s="55"/>
      <c r="D48" s="71" t="s">
        <v>61</v>
      </c>
      <c r="E48" s="57"/>
      <c r="F48" s="37"/>
      <c r="G48" s="12"/>
    </row>
    <row r="49" spans="1:7" ht="13.8" thickBot="1" x14ac:dyDescent="0.3">
      <c r="G49" s="12"/>
    </row>
    <row r="50" spans="1:7" ht="17.399999999999999" thickBot="1" x14ac:dyDescent="0.35">
      <c r="A50" s="693" t="s">
        <v>62</v>
      </c>
      <c r="B50" s="694"/>
      <c r="C50" s="694"/>
      <c r="D50" s="694"/>
      <c r="E50" s="694"/>
      <c r="F50" s="695"/>
      <c r="G50" s="12"/>
    </row>
    <row r="51" spans="1:7" ht="13.8" x14ac:dyDescent="0.25">
      <c r="A51" s="26" t="s">
        <v>63</v>
      </c>
      <c r="B51" s="27"/>
      <c r="C51" s="19"/>
      <c r="D51" s="72" t="s">
        <v>14</v>
      </c>
      <c r="E51" s="73"/>
      <c r="F51" s="74"/>
      <c r="G51" s="12"/>
    </row>
    <row r="52" spans="1:7" ht="13.8" x14ac:dyDescent="0.25">
      <c r="A52" s="26" t="s">
        <v>64</v>
      </c>
      <c r="B52" s="27"/>
      <c r="C52" s="19"/>
      <c r="D52" s="75" t="s">
        <v>65</v>
      </c>
      <c r="E52" s="63"/>
      <c r="F52" s="64"/>
      <c r="G52" s="12"/>
    </row>
    <row r="53" spans="1:7" ht="13.8" x14ac:dyDescent="0.25">
      <c r="A53" s="26" t="s">
        <v>66</v>
      </c>
      <c r="B53" s="27"/>
      <c r="C53" s="27"/>
      <c r="D53" s="75" t="s">
        <v>67</v>
      </c>
      <c r="E53" s="63"/>
      <c r="F53" s="64"/>
      <c r="G53" s="12"/>
    </row>
    <row r="54" spans="1:7" ht="14.4" thickBot="1" x14ac:dyDescent="0.3">
      <c r="A54" s="53" t="s">
        <v>68</v>
      </c>
      <c r="B54" s="54"/>
      <c r="C54" s="54"/>
      <c r="D54" s="76" t="s">
        <v>69</v>
      </c>
      <c r="E54" s="67"/>
      <c r="F54" s="68"/>
      <c r="G54" s="12"/>
    </row>
    <row r="55" spans="1:7" ht="13.8" thickBot="1" x14ac:dyDescent="0.3">
      <c r="G55" s="12"/>
    </row>
    <row r="56" spans="1:7" ht="17.399999999999999" thickBot="1" x14ac:dyDescent="0.35">
      <c r="A56" s="708" t="s">
        <v>70</v>
      </c>
      <c r="B56" s="709"/>
      <c r="C56" s="709"/>
      <c r="D56" s="709"/>
      <c r="E56" s="709"/>
      <c r="F56" s="710"/>
      <c r="G56" s="12"/>
    </row>
    <row r="57" spans="1:7" x14ac:dyDescent="0.25">
      <c r="A57" s="77" t="s">
        <v>71</v>
      </c>
      <c r="B57" s="78"/>
      <c r="C57" s="78"/>
      <c r="D57" s="736" t="s">
        <v>14</v>
      </c>
      <c r="E57" s="737"/>
      <c r="F57" s="738"/>
      <c r="G57" s="12"/>
    </row>
    <row r="58" spans="1:7" ht="13.95" customHeight="1" x14ac:dyDescent="0.25">
      <c r="A58" s="79" t="s">
        <v>72</v>
      </c>
      <c r="B58" s="80"/>
      <c r="C58" s="80"/>
      <c r="D58" s="739" t="s">
        <v>73</v>
      </c>
      <c r="E58" s="740"/>
      <c r="F58" s="741"/>
      <c r="G58" s="12"/>
    </row>
    <row r="59" spans="1:7" x14ac:dyDescent="0.25">
      <c r="A59" s="79" t="s">
        <v>66</v>
      </c>
      <c r="B59" s="80"/>
      <c r="C59" s="81" t="s">
        <v>74</v>
      </c>
      <c r="D59" s="742" t="s">
        <v>67</v>
      </c>
      <c r="E59" s="743"/>
      <c r="F59" s="744"/>
      <c r="G59" s="12"/>
    </row>
    <row r="60" spans="1:7" x14ac:dyDescent="0.25">
      <c r="A60" s="82" t="s">
        <v>68</v>
      </c>
      <c r="B60" s="83"/>
      <c r="C60" s="81" t="s">
        <v>74</v>
      </c>
      <c r="D60" s="742" t="s">
        <v>69</v>
      </c>
      <c r="E60" s="743"/>
      <c r="F60" s="744"/>
      <c r="G60" s="12"/>
    </row>
    <row r="61" spans="1:7" ht="13.8" thickBot="1" x14ac:dyDescent="0.3">
      <c r="A61" s="84" t="s">
        <v>75</v>
      </c>
      <c r="B61" s="85"/>
      <c r="C61" s="85"/>
      <c r="D61" s="745">
        <v>135000000</v>
      </c>
      <c r="E61" s="746"/>
      <c r="F61" s="747"/>
      <c r="G61" s="12"/>
    </row>
    <row r="62" spans="1:7" ht="13.8" thickBot="1" x14ac:dyDescent="0.3">
      <c r="G62" s="12"/>
    </row>
    <row r="63" spans="1:7" ht="17.399999999999999" thickBot="1" x14ac:dyDescent="0.35">
      <c r="A63" s="693" t="s">
        <v>76</v>
      </c>
      <c r="B63" s="694"/>
      <c r="C63" s="694"/>
      <c r="D63" s="694"/>
      <c r="E63" s="694"/>
      <c r="F63" s="695"/>
      <c r="G63" s="12"/>
    </row>
    <row r="64" spans="1:7" x14ac:dyDescent="0.25">
      <c r="A64" s="26" t="s">
        <v>77</v>
      </c>
      <c r="B64" s="27"/>
      <c r="C64" s="19"/>
      <c r="D64" s="86" t="s">
        <v>78</v>
      </c>
      <c r="E64" s="87"/>
      <c r="F64" s="88"/>
      <c r="G64" s="12"/>
    </row>
    <row r="65" spans="1:7" x14ac:dyDescent="0.25">
      <c r="A65" s="26" t="s">
        <v>79</v>
      </c>
      <c r="B65" s="27"/>
      <c r="C65" s="19"/>
      <c r="D65" s="89" t="s">
        <v>80</v>
      </c>
      <c r="E65" s="90"/>
      <c r="F65" s="91"/>
      <c r="G65" s="12"/>
    </row>
    <row r="66" spans="1:7" x14ac:dyDescent="0.25">
      <c r="A66" s="26" t="s">
        <v>81</v>
      </c>
      <c r="B66" s="27"/>
      <c r="C66" s="19"/>
      <c r="D66" s="92" t="s">
        <v>82</v>
      </c>
      <c r="E66" s="93"/>
      <c r="F66" s="94"/>
      <c r="G66" s="12"/>
    </row>
    <row r="67" spans="1:7" x14ac:dyDescent="0.25">
      <c r="A67" s="26" t="s">
        <v>83</v>
      </c>
      <c r="B67" s="27"/>
      <c r="C67" s="19"/>
      <c r="D67" s="86" t="s">
        <v>84</v>
      </c>
      <c r="E67" s="93"/>
      <c r="F67" s="94"/>
      <c r="G67" s="12"/>
    </row>
    <row r="68" spans="1:7" x14ac:dyDescent="0.25">
      <c r="A68" s="26" t="s">
        <v>85</v>
      </c>
      <c r="B68" s="27"/>
      <c r="C68" s="19"/>
      <c r="D68" s="86" t="s">
        <v>86</v>
      </c>
      <c r="E68" s="93"/>
      <c r="F68" s="94"/>
      <c r="G68" s="12"/>
    </row>
    <row r="69" spans="1:7" ht="13.95" customHeight="1" thickBot="1" x14ac:dyDescent="0.3">
      <c r="A69" s="53" t="s">
        <v>87</v>
      </c>
      <c r="B69" s="54"/>
      <c r="C69" s="55"/>
      <c r="D69" s="726" t="s">
        <v>21</v>
      </c>
      <c r="E69" s="727"/>
      <c r="F69" s="728"/>
      <c r="G69" s="12"/>
    </row>
    <row r="70" spans="1:7" ht="13.8" thickBot="1" x14ac:dyDescent="0.3"/>
    <row r="71" spans="1:7" ht="17.399999999999999" thickBot="1" x14ac:dyDescent="0.35">
      <c r="A71" s="693" t="s">
        <v>88</v>
      </c>
      <c r="B71" s="694"/>
      <c r="C71" s="694"/>
      <c r="D71" s="694"/>
      <c r="E71" s="694"/>
      <c r="F71" s="695"/>
    </row>
    <row r="72" spans="1:7" ht="14.4" thickBot="1" x14ac:dyDescent="0.3">
      <c r="A72" s="95"/>
      <c r="B72" s="96" t="s">
        <v>89</v>
      </c>
      <c r="C72" s="96" t="s">
        <v>90</v>
      </c>
      <c r="D72" s="96" t="s">
        <v>91</v>
      </c>
      <c r="E72" s="96" t="s">
        <v>92</v>
      </c>
      <c r="F72" s="97"/>
    </row>
    <row r="73" spans="1:7" x14ac:dyDescent="0.25">
      <c r="A73" s="98" t="s">
        <v>93</v>
      </c>
      <c r="B73" s="99" t="s">
        <v>94</v>
      </c>
      <c r="C73" s="99" t="s">
        <v>95</v>
      </c>
      <c r="D73" s="99" t="s">
        <v>96</v>
      </c>
      <c r="E73" s="99" t="s">
        <v>97</v>
      </c>
      <c r="F73" s="100"/>
    </row>
    <row r="74" spans="1:7" x14ac:dyDescent="0.25">
      <c r="A74" s="101" t="s">
        <v>98</v>
      </c>
      <c r="B74" s="102" t="s">
        <v>99</v>
      </c>
      <c r="C74" s="102" t="s">
        <v>100</v>
      </c>
      <c r="D74" s="102" t="s">
        <v>101</v>
      </c>
      <c r="E74" s="102" t="s">
        <v>102</v>
      </c>
      <c r="F74" s="100"/>
    </row>
    <row r="75" spans="1:7" x14ac:dyDescent="0.25">
      <c r="A75" s="101" t="s">
        <v>103</v>
      </c>
      <c r="B75" s="103" t="s">
        <v>104</v>
      </c>
      <c r="C75" s="102" t="s">
        <v>105</v>
      </c>
      <c r="D75" s="102" t="s">
        <v>106</v>
      </c>
      <c r="E75" s="103" t="s">
        <v>107</v>
      </c>
      <c r="F75" s="100"/>
    </row>
    <row r="76" spans="1:7" x14ac:dyDescent="0.25">
      <c r="A76" s="101" t="s">
        <v>108</v>
      </c>
      <c r="B76" s="103" t="s">
        <v>109</v>
      </c>
      <c r="C76" s="102" t="s">
        <v>110</v>
      </c>
      <c r="D76" s="102" t="s">
        <v>110</v>
      </c>
      <c r="E76" s="103" t="s">
        <v>111</v>
      </c>
      <c r="F76" s="100"/>
    </row>
    <row r="77" spans="1:7" x14ac:dyDescent="0.25">
      <c r="A77" s="101" t="s">
        <v>112</v>
      </c>
      <c r="B77" s="104">
        <v>540000000</v>
      </c>
      <c r="C77" s="104">
        <v>940000000</v>
      </c>
      <c r="D77" s="104">
        <v>135000000</v>
      </c>
      <c r="E77" s="104">
        <v>540000000</v>
      </c>
      <c r="F77" s="100"/>
    </row>
    <row r="78" spans="1:7" x14ac:dyDescent="0.25">
      <c r="A78" s="101" t="s">
        <v>113</v>
      </c>
      <c r="B78" s="104">
        <v>0</v>
      </c>
      <c r="C78" s="104">
        <v>940000000</v>
      </c>
      <c r="D78" s="104">
        <v>135000000</v>
      </c>
      <c r="E78" s="104">
        <v>262549370</v>
      </c>
      <c r="F78" s="100"/>
    </row>
    <row r="79" spans="1:7" x14ac:dyDescent="0.25">
      <c r="A79" s="101" t="s">
        <v>114</v>
      </c>
      <c r="B79" s="105">
        <v>0</v>
      </c>
      <c r="C79" s="105">
        <v>21207945.210000001</v>
      </c>
      <c r="D79" s="105">
        <v>0</v>
      </c>
      <c r="E79" s="105">
        <v>5696961.6699999999</v>
      </c>
      <c r="F79" s="100"/>
    </row>
    <row r="80" spans="1:7" x14ac:dyDescent="0.25">
      <c r="A80" s="101" t="s">
        <v>115</v>
      </c>
      <c r="B80" s="106">
        <v>0</v>
      </c>
      <c r="C80" s="106">
        <v>0</v>
      </c>
      <c r="D80" s="106">
        <v>0</v>
      </c>
      <c r="E80" s="106">
        <v>30765121</v>
      </c>
      <c r="F80" s="100"/>
    </row>
    <row r="81" spans="1:6" x14ac:dyDescent="0.25">
      <c r="A81" s="101" t="s">
        <v>116</v>
      </c>
      <c r="B81" s="104">
        <f>B78-B80</f>
        <v>0</v>
      </c>
      <c r="C81" s="104">
        <f>C78-C80</f>
        <v>940000000</v>
      </c>
      <c r="D81" s="104">
        <f>D78-D80</f>
        <v>135000000</v>
      </c>
      <c r="E81" s="104">
        <f>E78-E80</f>
        <v>231784249</v>
      </c>
      <c r="F81" s="107"/>
    </row>
    <row r="82" spans="1:6" x14ac:dyDescent="0.25">
      <c r="A82" s="101" t="s">
        <v>117</v>
      </c>
      <c r="B82" s="108" t="s">
        <v>61</v>
      </c>
      <c r="C82" s="109">
        <v>0.14966316849594416</v>
      </c>
      <c r="D82" s="108">
        <v>0.14966316849594416</v>
      </c>
      <c r="E82" s="108">
        <v>0.84917580385742231</v>
      </c>
      <c r="F82" s="100"/>
    </row>
    <row r="83" spans="1:6" x14ac:dyDescent="0.25">
      <c r="A83" s="101" t="s">
        <v>118</v>
      </c>
      <c r="B83" s="110">
        <v>0</v>
      </c>
      <c r="C83" s="110">
        <v>0</v>
      </c>
      <c r="D83" s="110">
        <v>0</v>
      </c>
      <c r="E83" s="110">
        <v>0</v>
      </c>
      <c r="F83" s="100"/>
    </row>
    <row r="84" spans="1:6" x14ac:dyDescent="0.25">
      <c r="A84" s="101" t="s">
        <v>119</v>
      </c>
      <c r="B84" s="111">
        <v>56209</v>
      </c>
      <c r="C84" s="111">
        <v>56209</v>
      </c>
      <c r="D84" s="111">
        <v>56209</v>
      </c>
      <c r="E84" s="111">
        <v>56209</v>
      </c>
      <c r="F84" s="100"/>
    </row>
    <row r="85" spans="1:6" x14ac:dyDescent="0.25">
      <c r="A85" s="101" t="s">
        <v>120</v>
      </c>
      <c r="B85" s="111">
        <v>44429</v>
      </c>
      <c r="C85" s="111">
        <v>45159</v>
      </c>
      <c r="D85" s="111">
        <v>45159</v>
      </c>
      <c r="E85" s="111">
        <v>45159</v>
      </c>
      <c r="F85" s="100"/>
    </row>
    <row r="86" spans="1:6" x14ac:dyDescent="0.25">
      <c r="A86" s="101" t="s">
        <v>121</v>
      </c>
      <c r="B86" s="112" t="s">
        <v>61</v>
      </c>
      <c r="C86" s="112">
        <v>8.1079999999999999E-2</v>
      </c>
      <c r="D86" s="112" t="s">
        <v>55</v>
      </c>
      <c r="E86" s="112">
        <v>8.1079999999999999E-2</v>
      </c>
      <c r="F86" s="100"/>
    </row>
    <row r="87" spans="1:6" x14ac:dyDescent="0.25">
      <c r="A87" s="101" t="s">
        <v>122</v>
      </c>
      <c r="B87" s="112" t="s">
        <v>61</v>
      </c>
      <c r="C87" s="112">
        <f>C86+1.7%</f>
        <v>9.8080000000000001E-2</v>
      </c>
      <c r="D87" s="112">
        <v>9.8619999999999999E-2</v>
      </c>
      <c r="E87" s="112">
        <f>E86+1.35%</f>
        <v>9.4579999999999997E-2</v>
      </c>
      <c r="F87" s="113"/>
    </row>
    <row r="88" spans="1:6" x14ac:dyDescent="0.25">
      <c r="A88" s="101" t="s">
        <v>123</v>
      </c>
      <c r="B88" s="111" t="s">
        <v>124</v>
      </c>
      <c r="C88" s="111" t="s">
        <v>124</v>
      </c>
      <c r="D88" s="111" t="s">
        <v>124</v>
      </c>
      <c r="E88" s="111" t="s">
        <v>124</v>
      </c>
      <c r="F88" s="100"/>
    </row>
    <row r="89" spans="1:6" ht="13.8" thickBot="1" x14ac:dyDescent="0.3">
      <c r="A89" s="114" t="s">
        <v>125</v>
      </c>
      <c r="B89" s="115" t="s">
        <v>61</v>
      </c>
      <c r="C89" s="115" t="s">
        <v>124</v>
      </c>
      <c r="D89" s="115" t="s">
        <v>124</v>
      </c>
      <c r="E89" s="115" t="s">
        <v>124</v>
      </c>
      <c r="F89" s="100"/>
    </row>
    <row r="90" spans="1:6" ht="13.8" thickBot="1" x14ac:dyDescent="0.3">
      <c r="A90" s="729"/>
      <c r="B90" s="730"/>
      <c r="C90" s="731"/>
      <c r="D90" s="731"/>
      <c r="E90" s="731"/>
      <c r="F90" s="732"/>
    </row>
    <row r="91" spans="1:6" ht="14.4" thickBot="1" x14ac:dyDescent="0.3">
      <c r="A91" s="95"/>
      <c r="B91" s="118" t="s">
        <v>126</v>
      </c>
      <c r="C91" s="119"/>
      <c r="D91" s="119"/>
      <c r="E91" s="120"/>
      <c r="F91" s="121"/>
    </row>
    <row r="92" spans="1:6" x14ac:dyDescent="0.25">
      <c r="A92" s="98" t="s">
        <v>93</v>
      </c>
      <c r="B92" s="99" t="s">
        <v>127</v>
      </c>
      <c r="C92" s="122"/>
      <c r="D92" s="122"/>
      <c r="E92" s="122"/>
      <c r="F92" s="121"/>
    </row>
    <row r="93" spans="1:6" x14ac:dyDescent="0.25">
      <c r="A93" s="101" t="s">
        <v>98</v>
      </c>
      <c r="B93" s="102" t="s">
        <v>128</v>
      </c>
      <c r="C93" s="122"/>
      <c r="D93" s="122"/>
      <c r="E93" s="122"/>
      <c r="F93" s="121"/>
    </row>
    <row r="94" spans="1:6" x14ac:dyDescent="0.25">
      <c r="A94" s="101" t="s">
        <v>103</v>
      </c>
      <c r="B94" s="102" t="s">
        <v>129</v>
      </c>
      <c r="C94" s="122"/>
      <c r="D94" s="122"/>
      <c r="E94" s="122"/>
      <c r="F94" s="121"/>
    </row>
    <row r="95" spans="1:6" x14ac:dyDescent="0.25">
      <c r="A95" s="101" t="s">
        <v>108</v>
      </c>
      <c r="B95" s="102" t="s">
        <v>130</v>
      </c>
      <c r="C95" s="122"/>
      <c r="D95" s="122"/>
      <c r="E95" s="122"/>
      <c r="F95" s="121"/>
    </row>
    <row r="96" spans="1:6" x14ac:dyDescent="0.25">
      <c r="A96" s="101" t="s">
        <v>112</v>
      </c>
      <c r="B96" s="104">
        <v>77000000</v>
      </c>
      <c r="C96" s="123"/>
      <c r="D96" s="123"/>
      <c r="E96" s="123"/>
      <c r="F96" s="121"/>
    </row>
    <row r="97" spans="1:6" x14ac:dyDescent="0.25">
      <c r="A97" s="101" t="s">
        <v>113</v>
      </c>
      <c r="B97" s="104">
        <v>77000000</v>
      </c>
      <c r="C97" s="123"/>
      <c r="D97" s="123"/>
      <c r="E97" s="123"/>
      <c r="F97" s="121"/>
    </row>
    <row r="98" spans="1:6" x14ac:dyDescent="0.25">
      <c r="A98" s="101" t="s">
        <v>114</v>
      </c>
      <c r="B98" s="105">
        <v>1794205.48</v>
      </c>
      <c r="C98" s="124"/>
      <c r="D98" s="124"/>
      <c r="E98" s="124"/>
      <c r="F98" s="121"/>
    </row>
    <row r="99" spans="1:6" x14ac:dyDescent="0.25">
      <c r="A99" s="101" t="s">
        <v>115</v>
      </c>
      <c r="B99" s="106">
        <v>0</v>
      </c>
      <c r="C99" s="125"/>
      <c r="D99" s="125"/>
      <c r="E99" s="125"/>
      <c r="F99" s="121"/>
    </row>
    <row r="100" spans="1:6" x14ac:dyDescent="0.25">
      <c r="A100" s="101" t="s">
        <v>116</v>
      </c>
      <c r="B100" s="104">
        <f>B97-B99</f>
        <v>77000000</v>
      </c>
      <c r="C100" s="123"/>
      <c r="D100" s="123"/>
      <c r="E100" s="123"/>
      <c r="F100" s="126"/>
    </row>
    <row r="101" spans="1:6" x14ac:dyDescent="0.25">
      <c r="A101" s="101" t="s">
        <v>117</v>
      </c>
      <c r="B101" s="108">
        <v>9.9558542521215029E-2</v>
      </c>
      <c r="C101" s="127"/>
      <c r="D101" s="127"/>
      <c r="E101" s="127"/>
      <c r="F101" s="121"/>
    </row>
    <row r="102" spans="1:6" x14ac:dyDescent="0.25">
      <c r="A102" s="101" t="s">
        <v>118</v>
      </c>
      <c r="B102" s="110">
        <v>0</v>
      </c>
      <c r="C102" s="125"/>
      <c r="D102" s="125"/>
      <c r="E102" s="125"/>
      <c r="F102" s="121"/>
    </row>
    <row r="103" spans="1:6" x14ac:dyDescent="0.25">
      <c r="A103" s="101" t="s">
        <v>119</v>
      </c>
      <c r="B103" s="111">
        <v>56209</v>
      </c>
      <c r="C103" s="128"/>
      <c r="D103" s="128"/>
      <c r="E103" s="128"/>
      <c r="F103" s="121"/>
    </row>
    <row r="104" spans="1:6" x14ac:dyDescent="0.25">
      <c r="A104" s="101" t="s">
        <v>120</v>
      </c>
      <c r="B104" s="111">
        <v>45159</v>
      </c>
      <c r="C104" s="128"/>
      <c r="D104" s="128"/>
      <c r="E104" s="128"/>
      <c r="F104" s="121"/>
    </row>
    <row r="105" spans="1:6" x14ac:dyDescent="0.25">
      <c r="A105" s="101" t="s">
        <v>121</v>
      </c>
      <c r="B105" s="112">
        <v>8.1079999999999999E-2</v>
      </c>
      <c r="C105" s="129"/>
      <c r="D105" s="129"/>
      <c r="E105" s="129"/>
      <c r="F105" s="121"/>
    </row>
    <row r="106" spans="1:6" x14ac:dyDescent="0.25">
      <c r="A106" s="101" t="s">
        <v>122</v>
      </c>
      <c r="B106" s="112">
        <f>B105+2%</f>
        <v>0.10108</v>
      </c>
      <c r="C106" s="130"/>
      <c r="D106" s="130"/>
      <c r="E106" s="130"/>
      <c r="F106" s="131"/>
    </row>
    <row r="107" spans="1:6" x14ac:dyDescent="0.25">
      <c r="A107" s="101" t="s">
        <v>123</v>
      </c>
      <c r="B107" s="111" t="s">
        <v>131</v>
      </c>
      <c r="C107" s="128"/>
      <c r="D107" s="128"/>
      <c r="E107" s="128"/>
      <c r="F107" s="121"/>
    </row>
    <row r="108" spans="1:6" ht="13.8" thickBot="1" x14ac:dyDescent="0.3">
      <c r="A108" s="114" t="s">
        <v>125</v>
      </c>
      <c r="B108" s="115" t="s">
        <v>124</v>
      </c>
      <c r="C108" s="128"/>
      <c r="D108" s="128"/>
      <c r="E108" s="128"/>
      <c r="F108" s="121"/>
    </row>
    <row r="109" spans="1:6" ht="13.8" thickBot="1" x14ac:dyDescent="0.3">
      <c r="A109" s="132"/>
      <c r="B109" s="133"/>
      <c r="C109" s="134"/>
      <c r="D109" s="116"/>
      <c r="E109" s="116"/>
      <c r="F109" s="117"/>
    </row>
    <row r="110" spans="1:6" ht="14.4" thickBot="1" x14ac:dyDescent="0.3">
      <c r="A110" s="135"/>
      <c r="B110" s="118" t="s">
        <v>132</v>
      </c>
      <c r="C110" s="12"/>
      <c r="F110" s="121"/>
    </row>
    <row r="111" spans="1:6" x14ac:dyDescent="0.25">
      <c r="A111" s="98" t="s">
        <v>93</v>
      </c>
      <c r="B111" s="99" t="s">
        <v>133</v>
      </c>
      <c r="C111" s="12"/>
      <c r="F111" s="121"/>
    </row>
    <row r="112" spans="1:6" x14ac:dyDescent="0.25">
      <c r="A112" s="101" t="s">
        <v>98</v>
      </c>
      <c r="B112" s="102" t="s">
        <v>134</v>
      </c>
      <c r="C112" s="12"/>
      <c r="F112" s="121"/>
    </row>
    <row r="113" spans="1:6" x14ac:dyDescent="0.25">
      <c r="A113" s="101" t="s">
        <v>103</v>
      </c>
      <c r="B113" s="103" t="s">
        <v>135</v>
      </c>
      <c r="C113" s="12"/>
      <c r="F113" s="121"/>
    </row>
    <row r="114" spans="1:6" x14ac:dyDescent="0.25">
      <c r="A114" s="101" t="s">
        <v>108</v>
      </c>
      <c r="B114" s="102" t="s">
        <v>135</v>
      </c>
      <c r="C114" s="12"/>
      <c r="F114" s="121"/>
    </row>
    <row r="115" spans="1:6" x14ac:dyDescent="0.25">
      <c r="A115" s="101" t="s">
        <v>112</v>
      </c>
      <c r="B115" s="104">
        <v>54000000</v>
      </c>
      <c r="C115" s="12"/>
      <c r="F115" s="121"/>
    </row>
    <row r="116" spans="1:6" x14ac:dyDescent="0.25">
      <c r="A116" s="101" t="s">
        <v>113</v>
      </c>
      <c r="B116" s="104">
        <v>54000000</v>
      </c>
      <c r="C116" s="12"/>
      <c r="F116" s="121"/>
    </row>
    <row r="117" spans="1:6" x14ac:dyDescent="0.25">
      <c r="A117" s="101" t="s">
        <v>114</v>
      </c>
      <c r="B117" s="105">
        <v>1311534.25</v>
      </c>
      <c r="C117" s="12"/>
      <c r="F117" s="121"/>
    </row>
    <row r="118" spans="1:6" x14ac:dyDescent="0.25">
      <c r="A118" s="101" t="s">
        <v>115</v>
      </c>
      <c r="B118" s="106">
        <v>0</v>
      </c>
      <c r="C118" s="12"/>
      <c r="F118" s="121"/>
    </row>
    <row r="119" spans="1:6" x14ac:dyDescent="0.25">
      <c r="A119" s="101" t="s">
        <v>116</v>
      </c>
      <c r="B119" s="104">
        <f>B116-B118</f>
        <v>54000000</v>
      </c>
      <c r="C119" s="12"/>
      <c r="F119" s="121"/>
    </row>
    <row r="120" spans="1:6" x14ac:dyDescent="0.25">
      <c r="A120" s="101" t="s">
        <v>117</v>
      </c>
      <c r="B120" s="108">
        <v>6.4420233396080315E-2</v>
      </c>
      <c r="C120" s="12"/>
      <c r="F120" s="121"/>
    </row>
    <row r="121" spans="1:6" x14ac:dyDescent="0.25">
      <c r="A121" s="101" t="s">
        <v>118</v>
      </c>
      <c r="B121" s="110">
        <v>0</v>
      </c>
      <c r="C121" s="12"/>
      <c r="F121" s="121"/>
    </row>
    <row r="122" spans="1:6" x14ac:dyDescent="0.25">
      <c r="A122" s="101" t="s">
        <v>119</v>
      </c>
      <c r="B122" s="111">
        <v>56209</v>
      </c>
      <c r="C122" s="12"/>
      <c r="F122" s="121"/>
    </row>
    <row r="123" spans="1:6" x14ac:dyDescent="0.25">
      <c r="A123" s="101" t="s">
        <v>120</v>
      </c>
      <c r="B123" s="111">
        <v>45159</v>
      </c>
      <c r="C123" s="12"/>
      <c r="F123" s="121"/>
    </row>
    <row r="124" spans="1:6" x14ac:dyDescent="0.25">
      <c r="A124" s="101" t="s">
        <v>121</v>
      </c>
      <c r="B124" s="112">
        <v>8.1079999999999999E-2</v>
      </c>
      <c r="C124" s="12"/>
      <c r="F124" s="121"/>
    </row>
    <row r="125" spans="1:6" x14ac:dyDescent="0.25">
      <c r="A125" s="101" t="s">
        <v>122</v>
      </c>
      <c r="B125" s="112">
        <f>B124+2.4%</f>
        <v>0.10508000000000001</v>
      </c>
      <c r="C125" s="12"/>
      <c r="F125" s="121"/>
    </row>
    <row r="126" spans="1:6" x14ac:dyDescent="0.25">
      <c r="A126" s="101" t="s">
        <v>123</v>
      </c>
      <c r="B126" s="111" t="s">
        <v>136</v>
      </c>
      <c r="C126" s="12"/>
      <c r="F126" s="121"/>
    </row>
    <row r="127" spans="1:6" ht="13.8" thickBot="1" x14ac:dyDescent="0.3">
      <c r="A127" s="114" t="s">
        <v>125</v>
      </c>
      <c r="B127" s="111" t="s">
        <v>136</v>
      </c>
      <c r="C127" s="12"/>
      <c r="F127" s="121"/>
    </row>
    <row r="128" spans="1:6" ht="13.8" thickBot="1" x14ac:dyDescent="0.3">
      <c r="A128" s="132"/>
      <c r="B128" s="133"/>
      <c r="C128" s="134"/>
      <c r="D128" s="116"/>
      <c r="E128" s="116"/>
      <c r="F128" s="117"/>
    </row>
    <row r="129" spans="1:6" ht="14.4" thickBot="1" x14ac:dyDescent="0.3">
      <c r="A129" s="135"/>
      <c r="B129" s="118" t="s">
        <v>137</v>
      </c>
      <c r="C129" s="120"/>
      <c r="F129" s="121"/>
    </row>
    <row r="130" spans="1:6" x14ac:dyDescent="0.25">
      <c r="A130" s="98" t="s">
        <v>93</v>
      </c>
      <c r="B130" s="99" t="s">
        <v>138</v>
      </c>
      <c r="C130" s="122"/>
      <c r="F130" s="121"/>
    </row>
    <row r="131" spans="1:6" x14ac:dyDescent="0.25">
      <c r="A131" s="101" t="s">
        <v>98</v>
      </c>
      <c r="B131" s="102" t="s">
        <v>139</v>
      </c>
      <c r="C131" s="122"/>
      <c r="F131" s="121"/>
    </row>
    <row r="132" spans="1:6" x14ac:dyDescent="0.25">
      <c r="A132" s="101" t="s">
        <v>103</v>
      </c>
      <c r="B132" s="103" t="s">
        <v>140</v>
      </c>
      <c r="C132" s="136"/>
      <c r="F132" s="121"/>
    </row>
    <row r="133" spans="1:6" x14ac:dyDescent="0.25">
      <c r="A133" s="101" t="s">
        <v>108</v>
      </c>
      <c r="B133" s="103" t="s">
        <v>140</v>
      </c>
      <c r="C133" s="136"/>
      <c r="F133" s="121"/>
    </row>
    <row r="134" spans="1:6" x14ac:dyDescent="0.25">
      <c r="A134" s="101" t="s">
        <v>112</v>
      </c>
      <c r="B134" s="104">
        <v>54000000</v>
      </c>
      <c r="C134" s="123"/>
      <c r="F134" s="121"/>
    </row>
    <row r="135" spans="1:6" x14ac:dyDescent="0.25">
      <c r="A135" s="101" t="s">
        <v>113</v>
      </c>
      <c r="B135" s="104">
        <v>54000000</v>
      </c>
      <c r="C135" s="123"/>
      <c r="F135" s="121"/>
    </row>
    <row r="136" spans="1:6" x14ac:dyDescent="0.25">
      <c r="A136" s="101" t="s">
        <v>114</v>
      </c>
      <c r="B136" s="105">
        <v>1684356.16</v>
      </c>
      <c r="C136" s="124"/>
      <c r="F136" s="121"/>
    </row>
    <row r="137" spans="1:6" x14ac:dyDescent="0.25">
      <c r="A137" s="101" t="s">
        <v>115</v>
      </c>
      <c r="B137" s="106">
        <v>0</v>
      </c>
      <c r="C137" s="125"/>
      <c r="F137" s="121"/>
    </row>
    <row r="138" spans="1:6" x14ac:dyDescent="0.25">
      <c r="A138" s="101" t="s">
        <v>116</v>
      </c>
      <c r="B138" s="104">
        <f>B135-B137</f>
        <v>54000000</v>
      </c>
      <c r="C138" s="123"/>
      <c r="F138" s="121"/>
    </row>
    <row r="139" spans="1:6" x14ac:dyDescent="0.25">
      <c r="A139" s="101" t="s">
        <v>117</v>
      </c>
      <c r="B139" s="108">
        <v>2.9281924270945597E-2</v>
      </c>
      <c r="C139" s="127"/>
      <c r="F139" s="121"/>
    </row>
    <row r="140" spans="1:6" x14ac:dyDescent="0.25">
      <c r="A140" s="101" t="s">
        <v>118</v>
      </c>
      <c r="B140" s="110">
        <v>0</v>
      </c>
      <c r="C140" s="125"/>
      <c r="F140" s="121"/>
    </row>
    <row r="141" spans="1:6" x14ac:dyDescent="0.25">
      <c r="A141" s="101" t="s">
        <v>119</v>
      </c>
      <c r="B141" s="111">
        <v>56209</v>
      </c>
      <c r="C141" s="128"/>
      <c r="F141" s="121"/>
    </row>
    <row r="142" spans="1:6" x14ac:dyDescent="0.25">
      <c r="A142" s="101" t="s">
        <v>120</v>
      </c>
      <c r="B142" s="111">
        <v>45159</v>
      </c>
      <c r="C142" s="128"/>
      <c r="F142" s="121"/>
    </row>
    <row r="143" spans="1:6" x14ac:dyDescent="0.25">
      <c r="A143" s="101" t="s">
        <v>121</v>
      </c>
      <c r="B143" s="112">
        <v>8.1079999999999999E-2</v>
      </c>
      <c r="C143" s="130"/>
      <c r="F143" s="121"/>
    </row>
    <row r="144" spans="1:6" x14ac:dyDescent="0.25">
      <c r="A144" s="101" t="s">
        <v>122</v>
      </c>
      <c r="B144" s="112">
        <f>B143+5.2%</f>
        <v>0.13308</v>
      </c>
      <c r="C144" s="130"/>
      <c r="F144" s="121"/>
    </row>
    <row r="145" spans="1:8" x14ac:dyDescent="0.25">
      <c r="A145" s="101" t="s">
        <v>123</v>
      </c>
      <c r="B145" s="111" t="s">
        <v>141</v>
      </c>
      <c r="C145" s="128"/>
      <c r="F145" s="121"/>
    </row>
    <row r="146" spans="1:8" ht="13.8" thickBot="1" x14ac:dyDescent="0.3">
      <c r="A146" s="114" t="s">
        <v>125</v>
      </c>
      <c r="B146" s="115" t="s">
        <v>141</v>
      </c>
      <c r="C146" s="137"/>
      <c r="D146" s="138"/>
      <c r="E146" s="138"/>
      <c r="F146" s="139"/>
    </row>
    <row r="147" spans="1:8" ht="18.75" customHeight="1" x14ac:dyDescent="0.25">
      <c r="A147" s="140"/>
      <c r="B147" s="116"/>
      <c r="C147" s="116"/>
      <c r="D147" s="116"/>
      <c r="E147" s="116"/>
      <c r="F147" s="117"/>
    </row>
    <row r="148" spans="1:8" ht="13.2" customHeight="1" x14ac:dyDescent="0.25">
      <c r="A148" s="733" t="s">
        <v>142</v>
      </c>
      <c r="B148" s="734"/>
      <c r="C148" s="734"/>
      <c r="D148" s="734"/>
      <c r="E148" s="734"/>
      <c r="F148" s="735"/>
      <c r="G148" s="141" t="s">
        <v>143</v>
      </c>
    </row>
    <row r="149" spans="1:8" ht="13.2" hidden="1" customHeight="1" x14ac:dyDescent="0.25">
      <c r="A149" s="733"/>
      <c r="B149" s="734"/>
      <c r="C149" s="734"/>
      <c r="D149" s="734"/>
      <c r="E149" s="734"/>
      <c r="F149" s="735"/>
    </row>
    <row r="150" spans="1:8" ht="5.4" customHeight="1" thickBot="1" x14ac:dyDescent="0.3">
      <c r="A150" s="142"/>
      <c r="B150" s="143"/>
      <c r="C150" s="144"/>
      <c r="D150" s="144"/>
      <c r="E150" s="144"/>
      <c r="F150" s="145"/>
    </row>
    <row r="151" spans="1:8" ht="17.399999999999999" thickBot="1" x14ac:dyDescent="0.35">
      <c r="A151" s="708" t="s">
        <v>144</v>
      </c>
      <c r="B151" s="709"/>
      <c r="C151" s="709"/>
      <c r="D151" s="709"/>
      <c r="E151" s="709"/>
      <c r="F151" s="710"/>
    </row>
    <row r="152" spans="1:8" ht="14.4" thickBot="1" x14ac:dyDescent="0.3">
      <c r="A152" s="764" t="s">
        <v>145</v>
      </c>
      <c r="B152" s="765"/>
      <c r="C152" s="766"/>
      <c r="D152" s="146"/>
      <c r="E152" s="147" t="s">
        <v>146</v>
      </c>
      <c r="F152" s="148"/>
      <c r="H152" s="149"/>
    </row>
    <row r="153" spans="1:8" x14ac:dyDescent="0.25">
      <c r="A153" s="150" t="s">
        <v>147</v>
      </c>
      <c r="B153" s="151"/>
      <c r="C153" s="152">
        <f>SUM(C154:C156)</f>
        <v>173497093.29000002</v>
      </c>
      <c r="D153" s="153" t="s">
        <v>148</v>
      </c>
      <c r="E153" s="154"/>
      <c r="F153" s="155">
        <f>SUM(F154:F157)</f>
        <v>76500000</v>
      </c>
      <c r="H153" s="149"/>
    </row>
    <row r="154" spans="1:8" x14ac:dyDescent="0.25">
      <c r="A154" s="156" t="s">
        <v>149</v>
      </c>
      <c r="B154" s="151"/>
      <c r="C154" s="157">
        <v>0</v>
      </c>
      <c r="D154" s="158" t="s">
        <v>150</v>
      </c>
      <c r="E154" s="154"/>
      <c r="F154" s="159">
        <f>C154</f>
        <v>0</v>
      </c>
      <c r="H154" s="149"/>
    </row>
    <row r="155" spans="1:8" x14ac:dyDescent="0.25">
      <c r="A155" s="156" t="s">
        <v>151</v>
      </c>
      <c r="B155" s="151"/>
      <c r="C155" s="160">
        <v>1245179.8599999999</v>
      </c>
      <c r="D155" s="158" t="s">
        <v>152</v>
      </c>
      <c r="E155" s="154"/>
      <c r="F155" s="161">
        <v>0</v>
      </c>
      <c r="H155" s="149"/>
    </row>
    <row r="156" spans="1:8" x14ac:dyDescent="0.25">
      <c r="A156" s="156" t="s">
        <v>153</v>
      </c>
      <c r="B156" s="151"/>
      <c r="C156" s="162">
        <f>SUM(C157:C159)</f>
        <v>172251913.43000001</v>
      </c>
      <c r="D156" s="158" t="s">
        <v>154</v>
      </c>
      <c r="E156" s="154"/>
      <c r="F156" s="161">
        <v>0</v>
      </c>
      <c r="H156" s="149"/>
    </row>
    <row r="157" spans="1:8" x14ac:dyDescent="0.25">
      <c r="A157" s="163" t="s">
        <v>155</v>
      </c>
      <c r="B157" s="151"/>
      <c r="C157" s="160">
        <v>76500000</v>
      </c>
      <c r="D157" s="158" t="s">
        <v>156</v>
      </c>
      <c r="E157" s="164"/>
      <c r="F157" s="165">
        <f>C157</f>
        <v>76500000</v>
      </c>
      <c r="H157" s="149"/>
    </row>
    <row r="158" spans="1:8" x14ac:dyDescent="0.25">
      <c r="A158" s="163" t="s">
        <v>157</v>
      </c>
      <c r="B158" s="151"/>
      <c r="C158" s="160">
        <v>10351913.43</v>
      </c>
      <c r="D158" s="164"/>
      <c r="E158" s="164"/>
      <c r="F158" s="166"/>
      <c r="H158" s="149"/>
    </row>
    <row r="159" spans="1:8" x14ac:dyDescent="0.25">
      <c r="A159" s="163" t="s">
        <v>158</v>
      </c>
      <c r="B159" s="151"/>
      <c r="C159" s="162">
        <v>85399999.999999985</v>
      </c>
      <c r="D159" s="167" t="s">
        <v>159</v>
      </c>
      <c r="E159" s="154"/>
      <c r="F159" s="168">
        <f>SUM(F160:F164)</f>
        <v>30749692.189999998</v>
      </c>
      <c r="H159" s="169"/>
    </row>
    <row r="160" spans="1:8" x14ac:dyDescent="0.25">
      <c r="A160" s="170"/>
      <c r="B160" s="171"/>
      <c r="C160" s="172"/>
      <c r="D160" s="173"/>
      <c r="E160" s="154"/>
      <c r="F160" s="174"/>
      <c r="H160" s="149"/>
    </row>
    <row r="161" spans="1:8" x14ac:dyDescent="0.25">
      <c r="A161" s="150" t="s">
        <v>160</v>
      </c>
      <c r="B161" s="151"/>
      <c r="C161" s="152">
        <f>SUM(C162:C163)</f>
        <v>3028596.6799999997</v>
      </c>
      <c r="D161" s="173" t="s">
        <v>161</v>
      </c>
      <c r="E161" s="154"/>
      <c r="F161" s="175">
        <v>19184996.469999999</v>
      </c>
      <c r="G161" s="176"/>
      <c r="H161" s="149"/>
    </row>
    <row r="162" spans="1:8" x14ac:dyDescent="0.25">
      <c r="A162" s="177" t="s">
        <v>162</v>
      </c>
      <c r="B162" s="171"/>
      <c r="C162" s="157">
        <v>3028596.6799999997</v>
      </c>
      <c r="D162" s="173" t="s">
        <v>163</v>
      </c>
      <c r="E162" s="164"/>
      <c r="F162" s="175">
        <v>11564695.719999999</v>
      </c>
      <c r="H162" s="149"/>
    </row>
    <row r="163" spans="1:8" x14ac:dyDescent="0.25">
      <c r="A163" s="177" t="s">
        <v>164</v>
      </c>
      <c r="B163" s="171"/>
      <c r="C163" s="178">
        <v>0</v>
      </c>
      <c r="D163" s="173" t="s">
        <v>165</v>
      </c>
      <c r="E163" s="164"/>
      <c r="F163" s="175">
        <v>0</v>
      </c>
      <c r="H163" s="149"/>
    </row>
    <row r="164" spans="1:8" x14ac:dyDescent="0.25">
      <c r="A164" s="170"/>
      <c r="B164" s="171"/>
      <c r="C164" s="179"/>
      <c r="D164" s="173" t="s">
        <v>166</v>
      </c>
      <c r="E164" s="154"/>
      <c r="F164" s="180">
        <v>0</v>
      </c>
      <c r="H164" s="149"/>
    </row>
    <row r="165" spans="1:8" ht="13.8" x14ac:dyDescent="0.25">
      <c r="A165" s="181" t="s">
        <v>167</v>
      </c>
      <c r="B165" s="182"/>
      <c r="C165" s="183">
        <f>C153+C161</f>
        <v>176525689.97000003</v>
      </c>
      <c r="D165" s="184"/>
      <c r="E165" s="185"/>
      <c r="F165" s="186"/>
      <c r="H165" s="149"/>
    </row>
    <row r="166" spans="1:8" x14ac:dyDescent="0.25">
      <c r="A166" s="187" t="s">
        <v>168</v>
      </c>
      <c r="B166" s="182"/>
      <c r="C166" s="172">
        <v>1823518.4600000002</v>
      </c>
      <c r="D166" s="188"/>
      <c r="E166" s="154"/>
      <c r="F166" s="189"/>
      <c r="H166" s="149"/>
    </row>
    <row r="167" spans="1:8" x14ac:dyDescent="0.25">
      <c r="A167" s="187" t="s">
        <v>169</v>
      </c>
      <c r="B167" s="182"/>
      <c r="C167" s="172"/>
      <c r="D167" s="164"/>
      <c r="E167" s="154"/>
      <c r="F167" s="189"/>
      <c r="G167" s="176"/>
      <c r="H167" s="149"/>
    </row>
    <row r="168" spans="1:8" ht="13.8" thickBot="1" x14ac:dyDescent="0.3">
      <c r="A168" s="190" t="s">
        <v>170</v>
      </c>
      <c r="B168" s="191"/>
      <c r="C168" s="192">
        <f>C165+C166+C167</f>
        <v>178349208.43000004</v>
      </c>
      <c r="D168" s="193" t="s">
        <v>171</v>
      </c>
      <c r="E168" s="194"/>
      <c r="F168" s="195">
        <f>F153+F159</f>
        <v>107249692.19</v>
      </c>
      <c r="G168" s="176"/>
      <c r="H168" s="149"/>
    </row>
    <row r="169" spans="1:8" ht="13.95" hidden="1" customHeight="1" x14ac:dyDescent="0.25">
      <c r="A169" s="196"/>
      <c r="B169" s="197"/>
      <c r="C169" s="198" t="e">
        <f>C168-#REF!</f>
        <v>#REF!</v>
      </c>
      <c r="D169" s="199"/>
      <c r="E169" s="199"/>
      <c r="F169" s="200"/>
      <c r="H169" s="149"/>
    </row>
    <row r="170" spans="1:8" ht="14.4" thickBot="1" x14ac:dyDescent="0.3">
      <c r="A170" s="135"/>
      <c r="B170" s="201"/>
      <c r="C170" s="199"/>
      <c r="D170" s="199"/>
      <c r="E170" s="199"/>
      <c r="F170" s="200"/>
      <c r="H170" s="149"/>
    </row>
    <row r="171" spans="1:8" ht="14.4" thickBot="1" x14ac:dyDescent="0.3">
      <c r="A171" s="764" t="s">
        <v>172</v>
      </c>
      <c r="B171" s="765"/>
      <c r="C171" s="766"/>
      <c r="E171" s="176"/>
      <c r="F171" s="200"/>
      <c r="G171" s="184"/>
      <c r="H171" s="149"/>
    </row>
    <row r="172" spans="1:8" ht="13.8" x14ac:dyDescent="0.25">
      <c r="A172" s="202" t="s">
        <v>485</v>
      </c>
      <c r="B172" s="203"/>
      <c r="C172" s="204"/>
      <c r="F172" s="200"/>
      <c r="G172" s="184"/>
      <c r="H172" s="149"/>
    </row>
    <row r="173" spans="1:8" ht="13.8" x14ac:dyDescent="0.25">
      <c r="A173" s="205" t="s">
        <v>486</v>
      </c>
      <c r="B173" s="203"/>
      <c r="C173" s="206">
        <v>1210524.9897260275</v>
      </c>
      <c r="F173" s="200"/>
      <c r="G173" s="184"/>
      <c r="H173" s="149"/>
    </row>
    <row r="174" spans="1:8" ht="13.8" x14ac:dyDescent="0.25">
      <c r="A174" s="205" t="s">
        <v>487</v>
      </c>
      <c r="B174" s="203"/>
      <c r="C174" s="204">
        <v>0</v>
      </c>
      <c r="D174" s="149"/>
      <c r="F174" s="200"/>
      <c r="G174" s="184"/>
      <c r="H174" s="149"/>
    </row>
    <row r="175" spans="1:8" ht="13.8" x14ac:dyDescent="0.25">
      <c r="A175" s="205" t="s">
        <v>488</v>
      </c>
      <c r="B175" s="203"/>
      <c r="C175" s="204">
        <v>0</v>
      </c>
      <c r="F175" s="200"/>
      <c r="G175" s="184"/>
      <c r="H175" s="149"/>
    </row>
    <row r="176" spans="1:8" ht="13.8" x14ac:dyDescent="0.25">
      <c r="A176" s="205"/>
      <c r="B176" s="203"/>
      <c r="C176" s="204"/>
      <c r="F176" s="200"/>
      <c r="G176" s="184"/>
      <c r="H176" s="149"/>
    </row>
    <row r="177" spans="1:8" ht="13.8" x14ac:dyDescent="0.25">
      <c r="A177" s="202" t="s">
        <v>489</v>
      </c>
      <c r="B177" s="203"/>
      <c r="C177" s="204"/>
      <c r="F177" s="200"/>
      <c r="G177" s="184"/>
      <c r="H177" s="149"/>
    </row>
    <row r="178" spans="1:8" ht="13.8" x14ac:dyDescent="0.25">
      <c r="A178" s="205" t="s">
        <v>490</v>
      </c>
      <c r="B178" s="203"/>
      <c r="C178" s="204">
        <v>5287.72</v>
      </c>
      <c r="F178" s="200"/>
      <c r="G178" s="184"/>
      <c r="H178" s="149"/>
    </row>
    <row r="179" spans="1:8" ht="13.8" x14ac:dyDescent="0.25">
      <c r="A179" s="205" t="s">
        <v>491</v>
      </c>
      <c r="B179" s="203"/>
      <c r="C179" s="204">
        <v>5287.7</v>
      </c>
      <c r="F179" s="200"/>
      <c r="G179" s="184"/>
      <c r="H179" s="149"/>
    </row>
    <row r="180" spans="1:8" ht="13.8" x14ac:dyDescent="0.25">
      <c r="A180" s="205"/>
      <c r="B180" s="203"/>
      <c r="C180" s="204"/>
      <c r="F180" s="200"/>
      <c r="G180" s="184"/>
      <c r="H180" s="149"/>
    </row>
    <row r="181" spans="1:8" ht="13.8" x14ac:dyDescent="0.25">
      <c r="A181" s="202" t="s">
        <v>492</v>
      </c>
      <c r="B181" s="203"/>
      <c r="C181" s="204"/>
      <c r="F181" s="200"/>
      <c r="G181" s="184"/>
      <c r="H181" s="149"/>
    </row>
    <row r="182" spans="1:8" ht="13.8" x14ac:dyDescent="0.25">
      <c r="A182" s="205" t="s">
        <v>493</v>
      </c>
      <c r="B182" s="203"/>
      <c r="C182" s="204">
        <v>128428.125</v>
      </c>
      <c r="F182" s="200"/>
      <c r="G182" s="184"/>
      <c r="H182" s="149"/>
    </row>
    <row r="183" spans="1:8" ht="13.8" x14ac:dyDescent="0.25">
      <c r="A183" s="205" t="s">
        <v>494</v>
      </c>
      <c r="B183" s="203"/>
      <c r="C183" s="204">
        <v>81144</v>
      </c>
      <c r="F183" s="200"/>
      <c r="G183" s="184"/>
      <c r="H183" s="149"/>
    </row>
    <row r="184" spans="1:8" ht="13.8" x14ac:dyDescent="0.25">
      <c r="A184" s="205" t="s">
        <v>495</v>
      </c>
      <c r="B184" s="203"/>
      <c r="C184" s="204">
        <v>176821.88</v>
      </c>
      <c r="F184" s="200"/>
      <c r="G184" s="184"/>
      <c r="H184" s="149"/>
    </row>
    <row r="185" spans="1:8" ht="13.8" x14ac:dyDescent="0.25">
      <c r="A185" s="205" t="s">
        <v>496</v>
      </c>
      <c r="B185" s="203"/>
      <c r="C185" s="204">
        <v>20067.096666666665</v>
      </c>
      <c r="F185" s="200"/>
      <c r="G185" s="184"/>
      <c r="H185" s="149"/>
    </row>
    <row r="186" spans="1:8" ht="13.8" x14ac:dyDescent="0.25">
      <c r="A186" s="205" t="s">
        <v>497</v>
      </c>
      <c r="B186" s="203"/>
      <c r="C186" s="204">
        <v>0</v>
      </c>
      <c r="F186" s="200"/>
      <c r="G186" s="184"/>
      <c r="H186" s="149"/>
    </row>
    <row r="187" spans="1:8" ht="13.8" x14ac:dyDescent="0.25">
      <c r="A187" s="205"/>
      <c r="B187" s="203"/>
      <c r="C187" s="204"/>
      <c r="F187" s="200"/>
      <c r="G187" s="184"/>
      <c r="H187" s="149"/>
    </row>
    <row r="188" spans="1:8" ht="13.8" x14ac:dyDescent="0.25">
      <c r="A188" s="202" t="s">
        <v>498</v>
      </c>
      <c r="B188" s="203"/>
      <c r="C188" s="204"/>
      <c r="D188" s="12"/>
      <c r="F188" s="200"/>
      <c r="G188" s="184"/>
      <c r="H188" s="149"/>
    </row>
    <row r="189" spans="1:8" ht="13.8" x14ac:dyDescent="0.25">
      <c r="A189" s="205" t="s">
        <v>499</v>
      </c>
      <c r="B189" s="203"/>
      <c r="C189" s="204">
        <v>359384.47098298621</v>
      </c>
      <c r="D189" s="12"/>
      <c r="F189" s="200"/>
      <c r="G189" s="184"/>
      <c r="H189" s="149"/>
    </row>
    <row r="190" spans="1:8" ht="13.8" x14ac:dyDescent="0.25">
      <c r="A190" s="205" t="s">
        <v>500</v>
      </c>
      <c r="B190" s="203"/>
      <c r="C190" s="204">
        <v>82658.428326086811</v>
      </c>
      <c r="D190" s="12"/>
      <c r="F190" s="200"/>
      <c r="G190" s="184"/>
      <c r="H190" s="149"/>
    </row>
    <row r="191" spans="1:8" ht="13.8" x14ac:dyDescent="0.25">
      <c r="A191" s="205"/>
      <c r="B191" s="203"/>
      <c r="C191" s="204"/>
      <c r="F191" s="200"/>
      <c r="G191" s="184"/>
      <c r="H191" s="149"/>
    </row>
    <row r="192" spans="1:8" ht="13.8" x14ac:dyDescent="0.25">
      <c r="A192" s="202" t="s">
        <v>501</v>
      </c>
      <c r="B192" s="203"/>
      <c r="C192" s="204"/>
      <c r="F192" s="200"/>
      <c r="G192" s="184"/>
      <c r="H192" s="149"/>
    </row>
    <row r="193" spans="1:8" ht="13.8" x14ac:dyDescent="0.25">
      <c r="A193" s="205" t="s">
        <v>502</v>
      </c>
      <c r="B193" s="203"/>
      <c r="C193" s="204">
        <v>3045821.9178082189</v>
      </c>
      <c r="D193" s="12"/>
      <c r="F193" s="200"/>
      <c r="G193" s="184"/>
      <c r="H193" s="149"/>
    </row>
    <row r="194" spans="1:8" ht="13.8" x14ac:dyDescent="0.25">
      <c r="A194" s="205"/>
      <c r="B194" s="203"/>
      <c r="C194" s="204"/>
      <c r="F194" s="200"/>
      <c r="G194" s="184"/>
      <c r="H194" s="149"/>
    </row>
    <row r="195" spans="1:8" ht="13.8" x14ac:dyDescent="0.25">
      <c r="A195" s="202" t="s">
        <v>503</v>
      </c>
      <c r="B195" s="203"/>
      <c r="C195" s="204"/>
      <c r="F195" s="200"/>
      <c r="G195" s="184"/>
      <c r="H195" s="149"/>
    </row>
    <row r="196" spans="1:8" ht="13.8" x14ac:dyDescent="0.25">
      <c r="A196" s="205" t="s">
        <v>504</v>
      </c>
      <c r="B196" s="203"/>
      <c r="C196" s="204">
        <v>0</v>
      </c>
      <c r="F196" s="200"/>
      <c r="G196" s="184"/>
      <c r="H196" s="149"/>
    </row>
    <row r="197" spans="1:8" ht="13.8" x14ac:dyDescent="0.25">
      <c r="A197" s="205"/>
      <c r="B197" s="203"/>
      <c r="C197" s="204"/>
      <c r="F197" s="200"/>
      <c r="G197" s="184"/>
      <c r="H197" s="149"/>
    </row>
    <row r="198" spans="1:8" ht="13.8" x14ac:dyDescent="0.25">
      <c r="A198" s="202" t="s">
        <v>505</v>
      </c>
      <c r="B198" s="203"/>
      <c r="C198" s="204"/>
      <c r="F198" s="200"/>
      <c r="G198" s="184"/>
      <c r="H198" s="149"/>
    </row>
    <row r="199" spans="1:8" ht="13.8" x14ac:dyDescent="0.25">
      <c r="A199" s="205" t="s">
        <v>506</v>
      </c>
      <c r="B199" s="203"/>
      <c r="C199" s="204">
        <v>0</v>
      </c>
      <c r="F199" s="200"/>
      <c r="G199" s="184"/>
      <c r="H199" s="149"/>
    </row>
    <row r="200" spans="1:8" ht="13.8" x14ac:dyDescent="0.25">
      <c r="A200" s="205" t="s">
        <v>507</v>
      </c>
      <c r="B200" s="203"/>
      <c r="C200" s="204">
        <v>21207945.210000001</v>
      </c>
      <c r="D200" s="12"/>
      <c r="F200" s="200"/>
      <c r="G200" s="184"/>
      <c r="H200" s="149"/>
    </row>
    <row r="201" spans="1:8" ht="13.8" x14ac:dyDescent="0.25">
      <c r="A201" s="205" t="s">
        <v>508</v>
      </c>
      <c r="B201" s="203"/>
      <c r="C201" s="204">
        <v>0</v>
      </c>
      <c r="F201" s="200"/>
      <c r="G201" s="184"/>
      <c r="H201" s="149"/>
    </row>
    <row r="202" spans="1:8" ht="13.8" x14ac:dyDescent="0.25">
      <c r="A202" s="205" t="s">
        <v>509</v>
      </c>
      <c r="B202" s="203"/>
      <c r="C202" s="204">
        <v>5696961.6699999999</v>
      </c>
      <c r="D202" s="12"/>
      <c r="F202" s="200"/>
      <c r="G202" s="184"/>
      <c r="H202" s="149"/>
    </row>
    <row r="203" spans="1:8" ht="13.8" x14ac:dyDescent="0.25">
      <c r="A203" s="205"/>
      <c r="B203" s="203"/>
      <c r="C203" s="204"/>
      <c r="F203" s="200"/>
      <c r="G203" s="184"/>
      <c r="H203" s="149"/>
    </row>
    <row r="204" spans="1:8" ht="13.8" x14ac:dyDescent="0.25">
      <c r="A204" s="202" t="s">
        <v>510</v>
      </c>
      <c r="B204" s="203"/>
      <c r="C204" s="204"/>
      <c r="F204" s="200"/>
      <c r="G204" s="184"/>
      <c r="H204" s="149"/>
    </row>
    <row r="205" spans="1:8" ht="13.8" x14ac:dyDescent="0.25">
      <c r="A205" s="205" t="s">
        <v>511</v>
      </c>
      <c r="B205" s="203"/>
      <c r="C205" s="204">
        <v>1794205.48</v>
      </c>
      <c r="D205" s="12"/>
      <c r="F205" s="200"/>
      <c r="G205" s="184"/>
      <c r="H205" s="149"/>
    </row>
    <row r="206" spans="1:8" ht="13.8" x14ac:dyDescent="0.25">
      <c r="A206" s="205"/>
      <c r="B206" s="203"/>
      <c r="C206" s="204"/>
      <c r="F206" s="200"/>
      <c r="G206" s="184"/>
      <c r="H206" s="149"/>
    </row>
    <row r="207" spans="1:8" ht="13.8" x14ac:dyDescent="0.25">
      <c r="A207" s="202" t="s">
        <v>512</v>
      </c>
      <c r="B207" s="203"/>
      <c r="C207" s="204"/>
      <c r="F207" s="200"/>
      <c r="G207" s="184"/>
      <c r="H207" s="149"/>
    </row>
    <row r="208" spans="1:8" ht="13.8" x14ac:dyDescent="0.25">
      <c r="A208" s="205" t="s">
        <v>513</v>
      </c>
      <c r="B208" s="203"/>
      <c r="C208" s="204">
        <v>1311534.25</v>
      </c>
      <c r="D208" s="12"/>
      <c r="F208" s="200"/>
      <c r="G208" s="184"/>
      <c r="H208" s="149"/>
    </row>
    <row r="209" spans="1:8" ht="13.8" x14ac:dyDescent="0.25">
      <c r="A209" s="205" t="s">
        <v>514</v>
      </c>
      <c r="B209" s="203"/>
      <c r="C209" s="204">
        <v>0</v>
      </c>
      <c r="F209" s="200"/>
      <c r="G209" s="184"/>
      <c r="H209" s="149"/>
    </row>
    <row r="210" spans="1:8" ht="13.8" x14ac:dyDescent="0.25">
      <c r="A210" s="205"/>
      <c r="B210" s="203"/>
      <c r="C210" s="204"/>
      <c r="F210" s="200"/>
      <c r="G210" s="184"/>
      <c r="H210" s="149"/>
    </row>
    <row r="211" spans="1:8" ht="13.8" x14ac:dyDescent="0.25">
      <c r="A211" s="202" t="s">
        <v>515</v>
      </c>
      <c r="B211" s="203"/>
      <c r="C211" s="204"/>
      <c r="F211" s="200"/>
      <c r="G211" s="184"/>
      <c r="H211" s="149"/>
    </row>
    <row r="212" spans="1:8" ht="13.8" x14ac:dyDescent="0.25">
      <c r="A212" s="205" t="s">
        <v>516</v>
      </c>
      <c r="B212" s="203"/>
      <c r="C212" s="204">
        <v>76500000</v>
      </c>
      <c r="D212" s="12"/>
      <c r="F212" s="200"/>
      <c r="G212" s="184"/>
      <c r="H212" s="149"/>
    </row>
    <row r="213" spans="1:8" ht="13.8" x14ac:dyDescent="0.25">
      <c r="A213" s="205"/>
      <c r="B213" s="203"/>
      <c r="C213" s="204"/>
      <c r="F213" s="200"/>
      <c r="G213" s="184"/>
      <c r="H213" s="149"/>
    </row>
    <row r="214" spans="1:8" ht="13.8" x14ac:dyDescent="0.25">
      <c r="A214" s="202" t="s">
        <v>517</v>
      </c>
      <c r="B214" s="203"/>
      <c r="C214" s="204"/>
      <c r="F214" s="200"/>
      <c r="G214" s="184"/>
      <c r="H214" s="149"/>
    </row>
    <row r="215" spans="1:8" ht="13.8" x14ac:dyDescent="0.25">
      <c r="A215" s="205" t="s">
        <v>518</v>
      </c>
      <c r="B215" s="203"/>
      <c r="C215" s="204">
        <v>1684356.16</v>
      </c>
      <c r="D215" s="12"/>
      <c r="F215" s="200"/>
      <c r="G215" s="184"/>
      <c r="H215" s="149"/>
    </row>
    <row r="216" spans="1:8" ht="13.8" x14ac:dyDescent="0.25">
      <c r="A216" s="205"/>
      <c r="B216" s="203"/>
      <c r="C216" s="204"/>
      <c r="F216" s="200"/>
      <c r="G216" s="184"/>
      <c r="H216" s="149"/>
    </row>
    <row r="217" spans="1:8" ht="13.8" x14ac:dyDescent="0.25">
      <c r="A217" s="202" t="s">
        <v>519</v>
      </c>
      <c r="B217" s="203"/>
      <c r="C217" s="204"/>
      <c r="F217" s="200"/>
      <c r="G217" s="184"/>
      <c r="H217" s="149"/>
    </row>
    <row r="218" spans="1:8" ht="13.8" x14ac:dyDescent="0.25">
      <c r="A218" s="205" t="s">
        <v>520</v>
      </c>
      <c r="B218" s="203"/>
      <c r="C218" s="204">
        <v>0</v>
      </c>
      <c r="F218" s="200"/>
      <c r="G218" s="184"/>
      <c r="H218" s="149"/>
    </row>
    <row r="219" spans="1:8" ht="13.8" x14ac:dyDescent="0.25">
      <c r="A219" s="205"/>
      <c r="B219" s="203"/>
      <c r="C219" s="204"/>
      <c r="F219" s="200"/>
      <c r="G219" s="184"/>
      <c r="H219" s="149"/>
    </row>
    <row r="220" spans="1:8" ht="13.8" x14ac:dyDescent="0.25">
      <c r="A220" s="202" t="s">
        <v>521</v>
      </c>
      <c r="B220" s="203"/>
      <c r="C220" s="204"/>
      <c r="F220" s="200"/>
      <c r="G220" s="184"/>
      <c r="H220" s="149"/>
    </row>
    <row r="221" spans="1:8" ht="13.8" x14ac:dyDescent="0.25">
      <c r="A221" s="205" t="s">
        <v>522</v>
      </c>
      <c r="B221" s="203"/>
      <c r="C221" s="204">
        <v>14917842.49030303</v>
      </c>
      <c r="D221" s="12"/>
      <c r="F221" s="200"/>
      <c r="G221" s="184"/>
      <c r="H221" s="149"/>
    </row>
    <row r="222" spans="1:8" ht="13.8" x14ac:dyDescent="0.25">
      <c r="A222" s="205"/>
      <c r="B222" s="203"/>
      <c r="C222" s="204"/>
      <c r="F222" s="200"/>
      <c r="G222" s="184"/>
      <c r="H222" s="149"/>
    </row>
    <row r="223" spans="1:8" ht="13.8" x14ac:dyDescent="0.25">
      <c r="A223" s="202" t="s">
        <v>523</v>
      </c>
      <c r="B223" s="203"/>
      <c r="C223" s="204"/>
      <c r="F223" s="200"/>
      <c r="G223" s="184"/>
      <c r="H223" s="149"/>
    </row>
    <row r="224" spans="1:8" ht="13.8" x14ac:dyDescent="0.25">
      <c r="A224" s="205" t="s">
        <v>524</v>
      </c>
      <c r="B224" s="203"/>
      <c r="C224" s="204">
        <v>0</v>
      </c>
      <c r="F224" s="200"/>
      <c r="G224" s="184"/>
      <c r="H224" s="149"/>
    </row>
    <row r="225" spans="1:8" ht="13.8" x14ac:dyDescent="0.25">
      <c r="A225" s="205"/>
      <c r="B225" s="203"/>
      <c r="C225" s="204"/>
      <c r="F225" s="200"/>
      <c r="G225" s="184"/>
      <c r="H225" s="149"/>
    </row>
    <row r="226" spans="1:8" ht="13.8" x14ac:dyDescent="0.25">
      <c r="A226" s="202" t="s">
        <v>525</v>
      </c>
      <c r="B226" s="203"/>
      <c r="C226" s="204"/>
      <c r="F226" s="200"/>
      <c r="G226" s="184"/>
      <c r="H226" s="149"/>
    </row>
    <row r="227" spans="1:8" ht="13.8" x14ac:dyDescent="0.25">
      <c r="A227" s="205" t="s">
        <v>526</v>
      </c>
      <c r="B227" s="203"/>
      <c r="C227" s="204">
        <v>0</v>
      </c>
      <c r="F227" s="200"/>
      <c r="G227" s="184"/>
      <c r="H227" s="149"/>
    </row>
    <row r="228" spans="1:8" ht="13.8" x14ac:dyDescent="0.25">
      <c r="A228" s="205"/>
      <c r="B228" s="203"/>
      <c r="C228" s="204"/>
      <c r="F228" s="200"/>
      <c r="G228" s="184"/>
      <c r="H228" s="149"/>
    </row>
    <row r="229" spans="1:8" ht="13.8" x14ac:dyDescent="0.25">
      <c r="A229" s="202" t="s">
        <v>527</v>
      </c>
      <c r="B229" s="203"/>
      <c r="C229" s="204"/>
      <c r="F229" s="200"/>
      <c r="G229" s="184"/>
      <c r="H229" s="149"/>
    </row>
    <row r="230" spans="1:8" ht="13.8" x14ac:dyDescent="0.25">
      <c r="A230" s="205" t="s">
        <v>528</v>
      </c>
      <c r="B230" s="203"/>
      <c r="C230" s="204">
        <v>0</v>
      </c>
      <c r="F230" s="200"/>
      <c r="G230" s="184"/>
      <c r="H230" s="149"/>
    </row>
    <row r="231" spans="1:8" ht="13.8" x14ac:dyDescent="0.25">
      <c r="A231" s="205" t="s">
        <v>529</v>
      </c>
      <c r="B231" s="203"/>
      <c r="C231" s="204">
        <v>0</v>
      </c>
      <c r="F231" s="200"/>
      <c r="G231" s="184"/>
      <c r="H231" s="149"/>
    </row>
    <row r="232" spans="1:8" ht="13.8" x14ac:dyDescent="0.25">
      <c r="A232" s="205" t="s">
        <v>530</v>
      </c>
      <c r="B232" s="203"/>
      <c r="C232" s="204">
        <v>0</v>
      </c>
      <c r="F232" s="200"/>
      <c r="G232" s="184"/>
      <c r="H232" s="149"/>
    </row>
    <row r="233" spans="1:8" ht="13.95" customHeight="1" x14ac:dyDescent="0.25">
      <c r="A233" s="205"/>
      <c r="B233" s="203"/>
      <c r="C233" s="204"/>
      <c r="F233" s="200"/>
      <c r="G233" s="184"/>
      <c r="H233" s="149"/>
    </row>
    <row r="234" spans="1:8" ht="13.8" x14ac:dyDescent="0.25">
      <c r="A234" s="202" t="s">
        <v>531</v>
      </c>
      <c r="B234" s="203"/>
      <c r="C234" s="204"/>
      <c r="F234" s="200"/>
      <c r="G234" s="184"/>
      <c r="H234" s="149"/>
    </row>
    <row r="235" spans="1:8" ht="13.8" x14ac:dyDescent="0.25">
      <c r="A235" s="205" t="s">
        <v>532</v>
      </c>
      <c r="B235" s="203"/>
      <c r="C235" s="204">
        <v>30765121</v>
      </c>
      <c r="D235" s="12"/>
      <c r="F235" s="200"/>
      <c r="G235" s="184"/>
      <c r="H235" s="149"/>
    </row>
    <row r="236" spans="1:8" ht="13.8" x14ac:dyDescent="0.25">
      <c r="A236" s="205"/>
      <c r="B236" s="203"/>
      <c r="C236" s="204"/>
      <c r="F236" s="200"/>
      <c r="G236" s="184"/>
      <c r="H236" s="149"/>
    </row>
    <row r="237" spans="1:8" ht="13.8" x14ac:dyDescent="0.25">
      <c r="A237" s="202" t="s">
        <v>533</v>
      </c>
      <c r="B237" s="203"/>
      <c r="C237" s="204"/>
      <c r="F237" s="200"/>
      <c r="G237" s="184"/>
      <c r="H237" s="149"/>
    </row>
    <row r="238" spans="1:8" ht="13.8" x14ac:dyDescent="0.25">
      <c r="A238" s="205" t="s">
        <v>534</v>
      </c>
      <c r="B238" s="203"/>
      <c r="C238" s="204">
        <v>7611226.5954999989</v>
      </c>
      <c r="D238" s="12"/>
      <c r="F238" s="200"/>
      <c r="G238" s="184"/>
      <c r="H238" s="149"/>
    </row>
    <row r="239" spans="1:8" ht="13.8" x14ac:dyDescent="0.25">
      <c r="A239" s="205" t="s">
        <v>535</v>
      </c>
      <c r="B239" s="203"/>
      <c r="C239" s="204">
        <v>0</v>
      </c>
      <c r="F239" s="200"/>
      <c r="G239" s="184"/>
      <c r="H239" s="149"/>
    </row>
    <row r="240" spans="1:8" ht="13.8" x14ac:dyDescent="0.25">
      <c r="A240" s="205"/>
      <c r="B240" s="203"/>
      <c r="C240" s="204"/>
      <c r="F240" s="200"/>
      <c r="G240" s="184"/>
      <c r="H240" s="149"/>
    </row>
    <row r="241" spans="1:8" ht="16.5" customHeight="1" x14ac:dyDescent="0.25">
      <c r="A241" s="202" t="s">
        <v>536</v>
      </c>
      <c r="B241" s="203"/>
      <c r="C241" s="204"/>
      <c r="F241" s="200"/>
      <c r="G241" s="184"/>
      <c r="H241" s="149"/>
    </row>
    <row r="242" spans="1:8" ht="16.5" customHeight="1" x14ac:dyDescent="0.25">
      <c r="A242" s="205" t="s">
        <v>537</v>
      </c>
      <c r="B242" s="203"/>
      <c r="C242" s="204">
        <v>0</v>
      </c>
      <c r="F242" s="200"/>
      <c r="G242" s="184"/>
      <c r="H242" s="149"/>
    </row>
    <row r="243" spans="1:8" ht="16.5" customHeight="1" x14ac:dyDescent="0.25">
      <c r="A243" s="205" t="s">
        <v>538</v>
      </c>
      <c r="B243" s="203"/>
      <c r="C243" s="204">
        <v>0</v>
      </c>
      <c r="F243" s="200"/>
      <c r="G243" s="184"/>
      <c r="H243" s="149"/>
    </row>
    <row r="244" spans="1:8" ht="16.5" customHeight="1" x14ac:dyDescent="0.25">
      <c r="A244" s="205" t="s">
        <v>539</v>
      </c>
      <c r="B244" s="203"/>
      <c r="C244" s="204">
        <v>0</v>
      </c>
      <c r="F244" s="200"/>
      <c r="G244" s="184"/>
      <c r="H244" s="149"/>
    </row>
    <row r="245" spans="1:8" ht="16.5" customHeight="1" x14ac:dyDescent="0.25">
      <c r="A245" s="205"/>
      <c r="B245" s="203"/>
      <c r="C245" s="204"/>
      <c r="F245" s="200"/>
      <c r="G245" s="184"/>
      <c r="H245" s="149"/>
    </row>
    <row r="246" spans="1:8" ht="13.8" x14ac:dyDescent="0.25">
      <c r="A246" s="202" t="s">
        <v>540</v>
      </c>
      <c r="B246" s="203"/>
      <c r="C246" s="204"/>
      <c r="F246" s="200"/>
      <c r="G246" s="184"/>
      <c r="H246" s="149"/>
    </row>
    <row r="247" spans="1:8" ht="13.8" x14ac:dyDescent="0.25">
      <c r="A247" s="205" t="s">
        <v>541</v>
      </c>
      <c r="B247" s="203"/>
      <c r="C247" s="204">
        <v>0</v>
      </c>
      <c r="F247" s="200"/>
      <c r="G247" s="184"/>
      <c r="H247" s="149"/>
    </row>
    <row r="248" spans="1:8" ht="13.8" x14ac:dyDescent="0.25">
      <c r="A248" s="205"/>
      <c r="B248" s="203"/>
      <c r="C248" s="204"/>
      <c r="F248" s="200"/>
      <c r="G248" s="184"/>
      <c r="H248" s="149"/>
    </row>
    <row r="249" spans="1:8" ht="13.8" x14ac:dyDescent="0.25">
      <c r="A249" s="202" t="s">
        <v>542</v>
      </c>
      <c r="B249" s="203"/>
      <c r="C249" s="204"/>
      <c r="F249" s="200"/>
      <c r="G249" s="184"/>
      <c r="H249" s="149"/>
    </row>
    <row r="250" spans="1:8" ht="13.8" x14ac:dyDescent="0.25">
      <c r="A250" s="205" t="s">
        <v>543</v>
      </c>
      <c r="B250" s="203"/>
      <c r="C250" s="204">
        <v>0</v>
      </c>
      <c r="F250" s="200"/>
      <c r="G250" s="184"/>
      <c r="H250" s="149"/>
    </row>
    <row r="251" spans="1:8" ht="13.8" x14ac:dyDescent="0.25">
      <c r="A251" s="205" t="s">
        <v>544</v>
      </c>
      <c r="B251" s="203"/>
      <c r="C251" s="204">
        <v>0</v>
      </c>
      <c r="F251" s="200"/>
      <c r="G251" s="184"/>
      <c r="H251" s="149"/>
    </row>
    <row r="252" spans="1:8" ht="13.8" x14ac:dyDescent="0.25">
      <c r="A252" s="205"/>
      <c r="B252" s="203"/>
      <c r="C252" s="204"/>
      <c r="F252" s="200"/>
      <c r="G252" s="184"/>
      <c r="H252" s="149"/>
    </row>
    <row r="253" spans="1:8" ht="13.8" x14ac:dyDescent="0.25">
      <c r="A253" s="202" t="s">
        <v>545</v>
      </c>
      <c r="B253" s="203"/>
      <c r="C253" s="204"/>
      <c r="F253" s="200"/>
      <c r="G253" s="184"/>
      <c r="H253" s="149"/>
    </row>
    <row r="254" spans="1:8" ht="13.8" x14ac:dyDescent="0.25">
      <c r="A254" s="205" t="s">
        <v>546</v>
      </c>
      <c r="B254" s="203"/>
      <c r="C254" s="204">
        <v>0</v>
      </c>
      <c r="F254" s="200"/>
      <c r="G254" s="184"/>
      <c r="H254" s="149"/>
    </row>
    <row r="255" spans="1:8" ht="13.8" x14ac:dyDescent="0.25">
      <c r="A255" s="205"/>
      <c r="B255" s="203"/>
      <c r="C255" s="204"/>
      <c r="F255" s="200"/>
      <c r="G255" s="184"/>
      <c r="H255" s="149"/>
    </row>
    <row r="256" spans="1:8" ht="13.8" x14ac:dyDescent="0.25">
      <c r="A256" s="202" t="s">
        <v>547</v>
      </c>
      <c r="B256" s="203"/>
      <c r="C256" s="204"/>
      <c r="F256" s="200"/>
      <c r="G256" s="184"/>
      <c r="H256" s="149"/>
    </row>
    <row r="257" spans="1:8" ht="13.8" x14ac:dyDescent="0.25">
      <c r="A257" s="205" t="s">
        <v>548</v>
      </c>
      <c r="B257" s="203"/>
      <c r="C257" s="204">
        <v>0</v>
      </c>
      <c r="F257" s="200"/>
      <c r="G257" s="184"/>
      <c r="H257" s="149"/>
    </row>
    <row r="258" spans="1:8" ht="13.8" x14ac:dyDescent="0.25">
      <c r="A258" s="205"/>
      <c r="B258" s="203"/>
      <c r="C258" s="204"/>
      <c r="F258" s="200"/>
      <c r="G258" s="184"/>
      <c r="H258" s="149"/>
    </row>
    <row r="259" spans="1:8" ht="13.8" x14ac:dyDescent="0.25">
      <c r="A259" s="202" t="s">
        <v>549</v>
      </c>
      <c r="B259" s="203"/>
      <c r="C259" s="207"/>
      <c r="F259" s="200"/>
      <c r="G259" s="184"/>
      <c r="H259" s="149"/>
    </row>
    <row r="260" spans="1:8" ht="13.8" x14ac:dyDescent="0.25">
      <c r="A260" s="205" t="s">
        <v>550</v>
      </c>
      <c r="B260" s="203"/>
      <c r="C260" s="204">
        <v>0</v>
      </c>
      <c r="F260" s="200"/>
      <c r="G260" s="184"/>
      <c r="H260" s="149"/>
    </row>
    <row r="261" spans="1:8" ht="13.8" x14ac:dyDescent="0.25">
      <c r="A261" s="205"/>
      <c r="B261" s="203"/>
      <c r="C261" s="204"/>
      <c r="F261" s="200"/>
      <c r="G261" s="184"/>
      <c r="H261" s="149"/>
    </row>
    <row r="262" spans="1:8" ht="13.8" x14ac:dyDescent="0.25">
      <c r="A262" s="202" t="s">
        <v>551</v>
      </c>
      <c r="B262" s="203"/>
      <c r="C262" s="207"/>
      <c r="F262" s="200"/>
      <c r="G262" s="184"/>
      <c r="H262" s="149"/>
    </row>
    <row r="263" spans="1:8" ht="13.8" x14ac:dyDescent="0.25">
      <c r="A263" s="205" t="s">
        <v>552</v>
      </c>
      <c r="B263" s="203"/>
      <c r="C263" s="204">
        <v>0</v>
      </c>
      <c r="F263" s="200"/>
      <c r="G263" s="184"/>
      <c r="H263" s="149"/>
    </row>
    <row r="264" spans="1:8" ht="13.8" x14ac:dyDescent="0.25">
      <c r="A264" s="205"/>
      <c r="B264" s="203"/>
      <c r="C264" s="204"/>
      <c r="F264" s="200"/>
      <c r="G264" s="184"/>
      <c r="H264" s="149"/>
    </row>
    <row r="265" spans="1:8" ht="13.8" x14ac:dyDescent="0.25">
      <c r="A265" s="202" t="s">
        <v>553</v>
      </c>
      <c r="B265" s="203"/>
      <c r="C265" s="204"/>
      <c r="F265" s="200"/>
      <c r="G265" s="184"/>
      <c r="H265" s="149"/>
    </row>
    <row r="266" spans="1:8" ht="13.8" x14ac:dyDescent="0.25">
      <c r="A266" s="205" t="s">
        <v>554</v>
      </c>
      <c r="B266" s="203"/>
      <c r="C266" s="204">
        <v>0</v>
      </c>
      <c r="F266" s="200"/>
      <c r="G266" s="184"/>
      <c r="H266" s="149"/>
    </row>
    <row r="267" spans="1:8" ht="13.8" x14ac:dyDescent="0.25">
      <c r="A267" s="205"/>
      <c r="B267" s="203"/>
      <c r="C267" s="204"/>
      <c r="F267" s="200"/>
      <c r="G267" s="184"/>
      <c r="H267" s="149"/>
    </row>
    <row r="268" spans="1:8" ht="13.8" x14ac:dyDescent="0.25">
      <c r="A268" s="202" t="s">
        <v>555</v>
      </c>
      <c r="B268" s="203"/>
      <c r="C268" s="204"/>
      <c r="F268" s="200"/>
      <c r="G268" s="184"/>
      <c r="H268" s="149"/>
    </row>
    <row r="269" spans="1:8" ht="13.8" x14ac:dyDescent="0.25">
      <c r="A269" s="205" t="s">
        <v>556</v>
      </c>
      <c r="B269" s="203"/>
      <c r="C269" s="204">
        <v>0</v>
      </c>
      <c r="F269" s="200"/>
      <c r="G269" s="184"/>
      <c r="H269" s="149"/>
    </row>
    <row r="270" spans="1:8" ht="13.8" x14ac:dyDescent="0.25">
      <c r="A270" s="205" t="s">
        <v>557</v>
      </c>
      <c r="B270" s="203"/>
      <c r="C270" s="204">
        <v>0</v>
      </c>
      <c r="F270" s="200"/>
      <c r="G270" s="184"/>
      <c r="H270" s="149"/>
    </row>
    <row r="271" spans="1:8" ht="13.8" x14ac:dyDescent="0.25">
      <c r="A271" s="205" t="s">
        <v>558</v>
      </c>
      <c r="B271" s="203"/>
      <c r="C271" s="204">
        <v>0</v>
      </c>
      <c r="F271" s="200"/>
      <c r="G271" s="184"/>
      <c r="H271" s="149"/>
    </row>
    <row r="272" spans="1:8" ht="13.8" x14ac:dyDescent="0.25">
      <c r="A272" s="205" t="s">
        <v>559</v>
      </c>
      <c r="B272" s="203"/>
      <c r="C272" s="204">
        <v>0</v>
      </c>
      <c r="F272" s="200"/>
      <c r="G272" s="184"/>
      <c r="H272" s="149"/>
    </row>
    <row r="273" spans="1:8" ht="13.8" x14ac:dyDescent="0.25">
      <c r="A273" s="205"/>
      <c r="B273" s="203"/>
      <c r="C273" s="204"/>
      <c r="F273" s="200"/>
      <c r="G273" s="184"/>
      <c r="H273" s="149"/>
    </row>
    <row r="274" spans="1:8" ht="13.8" x14ac:dyDescent="0.25">
      <c r="A274" s="202" t="s">
        <v>560</v>
      </c>
      <c r="B274" s="203"/>
      <c r="C274" s="204"/>
      <c r="F274" s="200"/>
      <c r="G274" s="184"/>
      <c r="H274" s="149"/>
    </row>
    <row r="275" spans="1:8" ht="13.8" x14ac:dyDescent="0.25">
      <c r="A275" s="205" t="s">
        <v>561</v>
      </c>
      <c r="B275" s="203"/>
      <c r="C275" s="204">
        <v>1796922.3549149306</v>
      </c>
      <c r="D275" s="12"/>
      <c r="F275" s="200"/>
      <c r="G275" s="184"/>
      <c r="H275" s="149"/>
    </row>
    <row r="276" spans="1:8" ht="13.8" x14ac:dyDescent="0.25">
      <c r="A276" s="205"/>
      <c r="B276" s="203"/>
      <c r="C276" s="204">
        <v>0</v>
      </c>
      <c r="F276" s="200"/>
      <c r="G276" s="184"/>
      <c r="H276" s="149"/>
    </row>
    <row r="277" spans="1:8" ht="13.8" x14ac:dyDescent="0.25">
      <c r="A277" s="202" t="s">
        <v>562</v>
      </c>
      <c r="B277" s="203"/>
      <c r="C277" s="204"/>
      <c r="F277" s="200"/>
      <c r="G277" s="184"/>
      <c r="H277" s="149"/>
    </row>
    <row r="278" spans="1:8" ht="13.8" x14ac:dyDescent="0.25">
      <c r="A278" s="205" t="s">
        <v>563</v>
      </c>
      <c r="B278" s="203"/>
      <c r="C278" s="204">
        <v>1658835.6164383562</v>
      </c>
      <c r="D278" s="12"/>
      <c r="F278" s="200"/>
      <c r="G278" s="184"/>
      <c r="H278" s="149"/>
    </row>
    <row r="279" spans="1:8" ht="13.8" x14ac:dyDescent="0.25">
      <c r="A279" s="205"/>
      <c r="B279" s="203"/>
      <c r="C279" s="204"/>
      <c r="F279" s="200"/>
      <c r="G279" s="184"/>
      <c r="H279" s="149"/>
    </row>
    <row r="280" spans="1:8" ht="13.8" x14ac:dyDescent="0.25">
      <c r="A280" s="202" t="s">
        <v>564</v>
      </c>
      <c r="B280" s="203"/>
      <c r="C280" s="204"/>
      <c r="F280" s="200"/>
      <c r="G280" s="184"/>
      <c r="H280" s="149"/>
    </row>
    <row r="281" spans="1:8" ht="13.8" x14ac:dyDescent="0.25">
      <c r="A281" s="205" t="s">
        <v>565</v>
      </c>
      <c r="B281" s="203"/>
      <c r="C281" s="204">
        <v>0</v>
      </c>
      <c r="F281" s="200"/>
      <c r="G281" s="184"/>
      <c r="H281" s="149"/>
    </row>
    <row r="282" spans="1:8" ht="13.8" x14ac:dyDescent="0.25">
      <c r="A282" s="205"/>
      <c r="B282" s="203"/>
      <c r="C282" s="204"/>
      <c r="F282" s="200"/>
      <c r="G282" s="184"/>
      <c r="H282" s="149"/>
    </row>
    <row r="283" spans="1:8" ht="13.8" x14ac:dyDescent="0.25">
      <c r="A283" s="202" t="s">
        <v>566</v>
      </c>
      <c r="B283" s="203"/>
      <c r="C283" s="204"/>
      <c r="F283" s="200"/>
      <c r="G283" s="184"/>
      <c r="H283" s="149"/>
    </row>
    <row r="284" spans="1:8" ht="13.8" x14ac:dyDescent="0.25">
      <c r="A284" s="205" t="s">
        <v>567</v>
      </c>
      <c r="B284" s="203"/>
      <c r="C284" s="204">
        <v>0</v>
      </c>
      <c r="F284" s="200"/>
      <c r="G284" s="184"/>
      <c r="H284" s="149"/>
    </row>
    <row r="285" spans="1:8" ht="13.8" x14ac:dyDescent="0.25">
      <c r="A285" s="205"/>
      <c r="B285" s="203"/>
      <c r="C285" s="204"/>
      <c r="F285" s="200"/>
      <c r="G285" s="184"/>
      <c r="H285" s="149"/>
    </row>
    <row r="286" spans="1:8" ht="13.8" x14ac:dyDescent="0.25">
      <c r="A286" s="202" t="s">
        <v>568</v>
      </c>
      <c r="B286" s="203"/>
      <c r="C286" s="204"/>
      <c r="F286" s="200"/>
      <c r="G286" s="184"/>
      <c r="H286" s="149"/>
    </row>
    <row r="287" spans="1:8" ht="13.8" x14ac:dyDescent="0.25">
      <c r="A287" s="205" t="s">
        <v>569</v>
      </c>
      <c r="B287" s="203"/>
      <c r="C287" s="204">
        <v>0</v>
      </c>
      <c r="F287" s="200"/>
      <c r="G287" s="184"/>
      <c r="H287" s="149"/>
    </row>
    <row r="288" spans="1:8" ht="13.8" x14ac:dyDescent="0.25">
      <c r="A288" s="205"/>
      <c r="B288" s="203"/>
      <c r="C288" s="204"/>
      <c r="F288" s="200"/>
      <c r="G288" s="184"/>
      <c r="H288" s="149"/>
    </row>
    <row r="289" spans="1:8" ht="13.8" x14ac:dyDescent="0.25">
      <c r="A289" s="202" t="s">
        <v>570</v>
      </c>
      <c r="B289" s="203"/>
      <c r="C289" s="204"/>
      <c r="D289" s="12"/>
      <c r="F289" s="200"/>
      <c r="G289" s="184"/>
      <c r="H289" s="149"/>
    </row>
    <row r="290" spans="1:8" ht="13.8" x14ac:dyDescent="0.25">
      <c r="A290" s="205" t="s">
        <v>571</v>
      </c>
      <c r="B290" s="203"/>
      <c r="C290" s="204">
        <v>8288831.2743337154</v>
      </c>
      <c r="D290" s="12"/>
      <c r="F290" s="200"/>
      <c r="G290" s="184"/>
      <c r="H290" s="149"/>
    </row>
    <row r="291" spans="1:8" ht="13.8" x14ac:dyDescent="0.25">
      <c r="A291" s="205" t="s">
        <v>572</v>
      </c>
      <c r="B291" s="203"/>
      <c r="C291" s="204">
        <v>0</v>
      </c>
      <c r="F291" s="200"/>
      <c r="G291" s="184"/>
      <c r="H291" s="149"/>
    </row>
    <row r="292" spans="1:8" ht="13.8" x14ac:dyDescent="0.25">
      <c r="A292" s="205"/>
      <c r="B292" s="203"/>
      <c r="C292" s="204"/>
      <c r="F292" s="200"/>
      <c r="G292" s="184"/>
      <c r="H292" s="149"/>
    </row>
    <row r="293" spans="1:8" ht="14.4" thickBot="1" x14ac:dyDescent="0.3">
      <c r="A293" s="767" t="s">
        <v>173</v>
      </c>
      <c r="B293" s="768"/>
      <c r="C293" s="208">
        <f>SUM(C172:C292)</f>
        <v>178349208.43000001</v>
      </c>
      <c r="D293" s="209"/>
      <c r="E293" s="210"/>
      <c r="F293" s="200"/>
      <c r="G293" s="184"/>
      <c r="H293" s="149"/>
    </row>
    <row r="294" spans="1:8" ht="14.4" thickBot="1" x14ac:dyDescent="0.3">
      <c r="F294" s="200"/>
      <c r="G294" s="184"/>
      <c r="H294" s="149"/>
    </row>
    <row r="295" spans="1:8" ht="17.399999999999999" thickBot="1" x14ac:dyDescent="0.35">
      <c r="A295" s="757" t="s">
        <v>174</v>
      </c>
      <c r="B295" s="758"/>
      <c r="C295" s="758"/>
      <c r="D295" s="758"/>
      <c r="E295" s="758"/>
      <c r="F295" s="759"/>
      <c r="H295" s="149"/>
    </row>
    <row r="296" spans="1:8" ht="14.4" thickBot="1" x14ac:dyDescent="0.3">
      <c r="A296" s="769" t="s">
        <v>175</v>
      </c>
      <c r="B296" s="770"/>
      <c r="C296" s="771"/>
      <c r="D296" s="211"/>
      <c r="E296" s="211"/>
      <c r="F296" s="212"/>
      <c r="H296" s="149"/>
    </row>
    <row r="297" spans="1:8" ht="13.8" x14ac:dyDescent="0.25">
      <c r="A297" s="213" t="s">
        <v>176</v>
      </c>
      <c r="B297" s="120"/>
      <c r="C297" s="214">
        <v>0</v>
      </c>
      <c r="D297" s="199"/>
      <c r="E297" s="199"/>
      <c r="F297" s="200"/>
      <c r="H297" s="149"/>
    </row>
    <row r="298" spans="1:8" ht="13.8" x14ac:dyDescent="0.25">
      <c r="A298" s="215"/>
      <c r="B298" s="216"/>
      <c r="C298" s="120"/>
      <c r="D298" s="199"/>
      <c r="E298" s="199"/>
      <c r="F298" s="200"/>
      <c r="H298" s="149"/>
    </row>
    <row r="299" spans="1:8" ht="13.8" x14ac:dyDescent="0.25">
      <c r="A299" s="217" t="s">
        <v>177</v>
      </c>
      <c r="B299" s="218"/>
      <c r="C299" s="219">
        <f>D28</f>
        <v>1522549370</v>
      </c>
      <c r="D299" s="220"/>
      <c r="E299" s="199"/>
      <c r="F299" s="212"/>
      <c r="H299" s="149"/>
    </row>
    <row r="300" spans="1:8" ht="13.8" x14ac:dyDescent="0.25">
      <c r="A300" s="217" t="s">
        <v>178</v>
      </c>
      <c r="B300" s="218"/>
      <c r="C300" s="219">
        <f>-(C235+SUM(C242:C244))</f>
        <v>-30765121</v>
      </c>
      <c r="D300" s="220"/>
      <c r="E300" s="199"/>
      <c r="F300" s="212"/>
      <c r="H300" s="149"/>
    </row>
    <row r="301" spans="1:8" ht="13.8" x14ac:dyDescent="0.25">
      <c r="A301" s="217" t="s">
        <v>179</v>
      </c>
      <c r="B301" s="218"/>
      <c r="C301" s="219">
        <v>0</v>
      </c>
      <c r="D301" s="211"/>
      <c r="E301" s="199"/>
      <c r="F301" s="212"/>
      <c r="H301" s="149"/>
    </row>
    <row r="302" spans="1:8" ht="13.8" x14ac:dyDescent="0.25">
      <c r="A302" s="217" t="s">
        <v>180</v>
      </c>
      <c r="B302" s="218"/>
      <c r="C302" s="219">
        <v>0</v>
      </c>
      <c r="D302" s="211"/>
      <c r="E302" s="199"/>
      <c r="F302" s="212"/>
      <c r="H302" s="149"/>
    </row>
    <row r="303" spans="1:8" ht="13.8" x14ac:dyDescent="0.25">
      <c r="A303" s="217" t="s">
        <v>181</v>
      </c>
      <c r="B303" s="218"/>
      <c r="C303" s="219">
        <v>0</v>
      </c>
      <c r="D303" s="211"/>
      <c r="E303" s="199"/>
      <c r="F303" s="212"/>
      <c r="H303" s="149"/>
    </row>
    <row r="304" spans="1:8" ht="13.8" x14ac:dyDescent="0.25">
      <c r="A304" s="221" t="s">
        <v>182</v>
      </c>
      <c r="B304" s="218"/>
      <c r="C304" s="222">
        <f>ROUND(SUM(C299:C303),0)</f>
        <v>1491784249</v>
      </c>
      <c r="D304" s="220"/>
      <c r="E304" s="211"/>
      <c r="F304" s="212"/>
      <c r="H304" s="149"/>
    </row>
    <row r="305" spans="1:8" ht="14.4" thickBot="1" x14ac:dyDescent="0.3">
      <c r="A305" s="223"/>
      <c r="B305" s="218"/>
      <c r="C305" s="224"/>
      <c r="D305" s="211"/>
      <c r="E305" s="211"/>
      <c r="F305" s="212"/>
      <c r="H305" s="149"/>
    </row>
    <row r="306" spans="1:8" ht="14.4" thickBot="1" x14ac:dyDescent="0.3">
      <c r="A306" s="769" t="s">
        <v>183</v>
      </c>
      <c r="B306" s="770"/>
      <c r="C306" s="771"/>
      <c r="D306" s="211"/>
      <c r="E306" s="211"/>
      <c r="F306" s="212"/>
      <c r="H306" s="149"/>
    </row>
    <row r="307" spans="1:8" ht="13.8" x14ac:dyDescent="0.25">
      <c r="A307" s="217" t="s">
        <v>184</v>
      </c>
      <c r="B307" s="218"/>
      <c r="C307" s="225">
        <f>C357-C393-C394</f>
        <v>1438559334.5599999</v>
      </c>
      <c r="D307" s="220"/>
      <c r="E307" s="211"/>
      <c r="F307" s="212"/>
      <c r="H307" s="149"/>
    </row>
    <row r="308" spans="1:8" ht="13.8" x14ac:dyDescent="0.25">
      <c r="A308" s="685" t="s">
        <v>185</v>
      </c>
      <c r="B308" s="218"/>
      <c r="C308" s="225">
        <v>6807071.5475439215</v>
      </c>
      <c r="D308" s="226"/>
      <c r="E308" s="211"/>
      <c r="F308" s="212"/>
      <c r="H308" s="149"/>
    </row>
    <row r="309" spans="1:8" ht="13.8" x14ac:dyDescent="0.25">
      <c r="A309" s="217" t="s">
        <v>186</v>
      </c>
      <c r="B309" s="218"/>
      <c r="C309" s="225">
        <v>0</v>
      </c>
      <c r="D309" s="224"/>
      <c r="E309" s="224"/>
      <c r="F309" s="227"/>
      <c r="H309" s="149"/>
    </row>
    <row r="310" spans="1:8" ht="13.8" x14ac:dyDescent="0.25">
      <c r="A310" s="217" t="s">
        <v>187</v>
      </c>
      <c r="B310" s="218"/>
      <c r="C310" s="225">
        <v>0</v>
      </c>
      <c r="D310" s="224"/>
      <c r="E310" s="224"/>
      <c r="F310" s="227"/>
      <c r="H310" s="149"/>
    </row>
    <row r="311" spans="1:8" ht="13.8" x14ac:dyDescent="0.25">
      <c r="A311" s="217" t="s">
        <v>188</v>
      </c>
      <c r="B311" s="218"/>
      <c r="C311" s="225">
        <f>D34</f>
        <v>14917842.49030303</v>
      </c>
      <c r="D311" s="220"/>
      <c r="E311" s="224"/>
      <c r="F311" s="227"/>
      <c r="H311" s="149"/>
    </row>
    <row r="312" spans="1:8" ht="13.8" x14ac:dyDescent="0.25">
      <c r="A312" s="217" t="s">
        <v>189</v>
      </c>
      <c r="B312" s="218"/>
      <c r="C312" s="228">
        <v>31500000</v>
      </c>
      <c r="D312" s="220"/>
      <c r="E312" s="224"/>
      <c r="F312" s="227"/>
      <c r="H312" s="149"/>
    </row>
    <row r="313" spans="1:8" ht="13.8" x14ac:dyDescent="0.25">
      <c r="A313" s="221" t="s">
        <v>190</v>
      </c>
      <c r="B313" s="218"/>
      <c r="C313" s="229">
        <f>ROUND((SUM(C307:C312)),0)</f>
        <v>1491784249</v>
      </c>
      <c r="D313" s="220"/>
      <c r="E313" s="224"/>
      <c r="F313" s="227"/>
      <c r="H313" s="149"/>
    </row>
    <row r="314" spans="1:8" ht="13.8" x14ac:dyDescent="0.25">
      <c r="A314" s="223"/>
      <c r="B314" s="218"/>
      <c r="C314" s="230"/>
      <c r="D314" s="224"/>
      <c r="E314" s="224"/>
      <c r="F314" s="227"/>
      <c r="H314" s="149"/>
    </row>
    <row r="315" spans="1:8" ht="14.4" thickBot="1" x14ac:dyDescent="0.3">
      <c r="A315" s="231" t="s">
        <v>191</v>
      </c>
      <c r="B315" s="218"/>
      <c r="C315" s="232">
        <f>IF(C304&lt;C313,0,C304-C313)</f>
        <v>0</v>
      </c>
      <c r="D315" s="224"/>
      <c r="E315" s="224"/>
      <c r="F315" s="227"/>
      <c r="H315" s="149"/>
    </row>
    <row r="316" spans="1:8" ht="15" thickTop="1" thickBot="1" x14ac:dyDescent="0.3">
      <c r="A316" s="223"/>
      <c r="B316" s="218"/>
      <c r="C316" s="224"/>
      <c r="D316" s="224"/>
      <c r="E316" s="224"/>
      <c r="F316" s="227"/>
      <c r="H316" s="149"/>
    </row>
    <row r="317" spans="1:8" ht="17.399999999999999" thickBot="1" x14ac:dyDescent="0.35">
      <c r="A317" s="693" t="s">
        <v>192</v>
      </c>
      <c r="B317" s="694"/>
      <c r="C317" s="694"/>
      <c r="D317" s="694"/>
      <c r="E317" s="694"/>
      <c r="F317" s="695"/>
      <c r="H317" s="149"/>
    </row>
    <row r="318" spans="1:8" ht="17.399999999999999" customHeight="1" thickBot="1" x14ac:dyDescent="0.3">
      <c r="A318" s="233"/>
      <c r="B318" s="234"/>
      <c r="C318" s="235" t="s">
        <v>193</v>
      </c>
      <c r="D318" s="235" t="s">
        <v>194</v>
      </c>
      <c r="E318" s="236"/>
      <c r="F318" s="237"/>
      <c r="H318" s="149"/>
    </row>
    <row r="319" spans="1:8" ht="13.8" x14ac:dyDescent="0.25">
      <c r="A319" s="170" t="s">
        <v>195</v>
      </c>
      <c r="B319" s="234"/>
      <c r="C319" s="238">
        <v>39098852.740000002</v>
      </c>
      <c r="D319" s="239">
        <f>C319/$D$28*(365/92)</f>
        <v>0.10188204824560283</v>
      </c>
      <c r="E319" s="240"/>
      <c r="F319" s="237"/>
      <c r="H319" s="149"/>
    </row>
    <row r="320" spans="1:8" ht="13.8" x14ac:dyDescent="0.25">
      <c r="A320" s="170" t="s">
        <v>196</v>
      </c>
      <c r="B320" s="234"/>
      <c r="C320" s="238">
        <f>SUM(C162:C163)</f>
        <v>3028596.6799999997</v>
      </c>
      <c r="D320" s="239">
        <f>C320/$D$28*(365/92)</f>
        <v>7.8917822760707565E-3</v>
      </c>
      <c r="E320" s="220"/>
      <c r="F320" s="237"/>
      <c r="H320" s="149"/>
    </row>
    <row r="321" spans="1:9" ht="13.8" x14ac:dyDescent="0.25">
      <c r="A321" s="170" t="s">
        <v>197</v>
      </c>
      <c r="B321" s="234"/>
      <c r="C321" s="686">
        <v>6155653.46</v>
      </c>
      <c r="D321" s="239">
        <f>C321/$D$28*(365/92)</f>
        <v>1.6040127493391305E-2</v>
      </c>
      <c r="E321" s="220"/>
      <c r="F321" s="237"/>
      <c r="H321" s="149"/>
    </row>
    <row r="322" spans="1:9" ht="13.8" x14ac:dyDescent="0.25">
      <c r="A322" s="170" t="s">
        <v>198</v>
      </c>
      <c r="B322" s="234"/>
      <c r="C322" s="687">
        <v>932814.13</v>
      </c>
      <c r="D322" s="239">
        <f>C322/$D$28*(365/92)</f>
        <v>2.430685494247574E-3</v>
      </c>
      <c r="E322" s="220"/>
      <c r="F322" s="237"/>
      <c r="H322" s="149"/>
    </row>
    <row r="323" spans="1:9" ht="13.8" x14ac:dyDescent="0.25">
      <c r="A323" s="150" t="s">
        <v>199</v>
      </c>
      <c r="B323" s="241"/>
      <c r="C323" s="688">
        <f>SUM(C319:C322)</f>
        <v>49215917.010000005</v>
      </c>
      <c r="D323" s="243">
        <f>SUM(D319:D322)</f>
        <v>0.12824464350931247</v>
      </c>
      <c r="E323" s="236"/>
      <c r="F323" s="237"/>
      <c r="H323" s="149"/>
    </row>
    <row r="324" spans="1:9" ht="13.8" x14ac:dyDescent="0.25">
      <c r="A324" s="244"/>
      <c r="B324" s="234"/>
      <c r="C324" s="689"/>
      <c r="D324" s="245"/>
      <c r="E324" s="236"/>
      <c r="F324" s="237"/>
      <c r="H324" s="149"/>
    </row>
    <row r="325" spans="1:9" ht="13.8" x14ac:dyDescent="0.25">
      <c r="A325" s="170" t="s">
        <v>200</v>
      </c>
      <c r="B325" s="234"/>
      <c r="C325" s="687">
        <f>-SUM(C173:C190,C196)</f>
        <v>-2069604.4107017671</v>
      </c>
      <c r="D325" s="239">
        <f>C325/$D$28*(365/92)</f>
        <v>-5.3928829529239488E-3</v>
      </c>
      <c r="E325" s="220"/>
      <c r="F325" s="237"/>
      <c r="H325" s="149"/>
    </row>
    <row r="326" spans="1:9" ht="13.8" x14ac:dyDescent="0.25">
      <c r="A326" s="170" t="s">
        <v>201</v>
      </c>
      <c r="B326" s="234"/>
      <c r="C326" s="687">
        <f>-SUM(C199:C202,C205,C208,C193,C215)</f>
        <v>-34740824.687808223</v>
      </c>
      <c r="D326" s="239">
        <f>C326/$D$28*(365/92)</f>
        <v>-9.0526092938636615E-2</v>
      </c>
      <c r="E326" s="220"/>
      <c r="F326" s="237"/>
      <c r="H326" s="149"/>
    </row>
    <row r="327" spans="1:9" ht="13.8" x14ac:dyDescent="0.25">
      <c r="A327" s="170" t="s">
        <v>202</v>
      </c>
      <c r="B327" s="234"/>
      <c r="C327" s="687">
        <v>-474297.07549999934</v>
      </c>
      <c r="D327" s="239">
        <f>C327/$D$28*(365/92)</f>
        <v>-1.2359021849099724E-3</v>
      </c>
      <c r="E327" s="220"/>
      <c r="F327" s="237"/>
      <c r="H327" s="149"/>
    </row>
    <row r="328" spans="1:9" ht="13.95" hidden="1" customHeight="1" x14ac:dyDescent="0.25">
      <c r="A328" s="170"/>
      <c r="B328" s="234"/>
      <c r="C328" s="238"/>
      <c r="D328" s="239"/>
      <c r="E328" s="220"/>
      <c r="F328" s="237"/>
      <c r="H328" s="149"/>
    </row>
    <row r="329" spans="1:9" ht="13.8" x14ac:dyDescent="0.25">
      <c r="A329" s="150" t="s">
        <v>203</v>
      </c>
      <c r="B329" s="234"/>
      <c r="C329" s="242">
        <f>SUM(C325:C328)</f>
        <v>-37284726.174009986</v>
      </c>
      <c r="D329" s="243">
        <f>SUM(D325:D327)</f>
        <v>-9.7154878076470538E-2</v>
      </c>
      <c r="E329" s="220"/>
      <c r="F329" s="237"/>
      <c r="H329" s="149"/>
    </row>
    <row r="330" spans="1:9" ht="13.8" x14ac:dyDescent="0.25">
      <c r="A330" s="244"/>
      <c r="B330" s="234"/>
      <c r="C330" s="245"/>
      <c r="D330" s="245"/>
      <c r="E330" s="236"/>
      <c r="F330" s="237"/>
      <c r="H330" s="149"/>
    </row>
    <row r="331" spans="1:9" ht="13.8" x14ac:dyDescent="0.25">
      <c r="A331" s="181" t="s">
        <v>204</v>
      </c>
      <c r="B331" s="234"/>
      <c r="C331" s="246">
        <f>C323+C329</f>
        <v>11931190.835990019</v>
      </c>
      <c r="D331" s="247">
        <f>C331/$D$28</f>
        <v>7.8363244378670087E-3</v>
      </c>
      <c r="E331" s="220"/>
      <c r="F331" s="237"/>
      <c r="H331" s="149"/>
    </row>
    <row r="332" spans="1:9" ht="13.8" x14ac:dyDescent="0.25">
      <c r="A332" s="244"/>
      <c r="B332" s="234"/>
      <c r="C332" s="245"/>
      <c r="D332" s="239"/>
      <c r="E332" s="236"/>
      <c r="F332" s="237"/>
      <c r="H332" s="149"/>
    </row>
    <row r="333" spans="1:9" ht="13.8" x14ac:dyDescent="0.25">
      <c r="A333" s="170" t="s">
        <v>205</v>
      </c>
      <c r="B333" s="234"/>
      <c r="C333" s="238">
        <f>C390+C392</f>
        <v>-186601.59</v>
      </c>
      <c r="D333" s="239">
        <f>C333/$D$28</f>
        <v>-1.2255864648907903E-4</v>
      </c>
      <c r="E333" s="220"/>
      <c r="F333" s="237"/>
      <c r="H333" s="149"/>
    </row>
    <row r="334" spans="1:9" ht="13.8" x14ac:dyDescent="0.25">
      <c r="A334" s="170" t="s">
        <v>206</v>
      </c>
      <c r="B334" s="234"/>
      <c r="C334" s="238">
        <v>0</v>
      </c>
      <c r="D334" s="239">
        <f>C334/$D$28</f>
        <v>0</v>
      </c>
      <c r="E334" s="220"/>
      <c r="F334" s="237"/>
      <c r="H334" s="149"/>
    </row>
    <row r="335" spans="1:9" ht="14.4" thickBot="1" x14ac:dyDescent="0.3">
      <c r="A335" s="181" t="s">
        <v>207</v>
      </c>
      <c r="B335" s="248"/>
      <c r="C335" s="249">
        <f>SUM(C331,C333:C334)</f>
        <v>11744589.245990019</v>
      </c>
      <c r="D335" s="250">
        <f>SUM(D331:D334)</f>
        <v>7.7137657913779294E-3</v>
      </c>
      <c r="E335" s="251"/>
      <c r="F335" s="237"/>
      <c r="H335" s="149"/>
      <c r="I335" s="252"/>
    </row>
    <row r="336" spans="1:9" ht="15" thickTop="1" thickBot="1" x14ac:dyDescent="0.3">
      <c r="A336" s="253"/>
      <c r="B336" s="248"/>
      <c r="C336" s="254"/>
      <c r="D336" s="255"/>
      <c r="E336" s="236"/>
      <c r="F336" s="237"/>
      <c r="H336" s="149"/>
    </row>
    <row r="337" spans="1:8" ht="14.4" hidden="1" customHeight="1" thickBot="1" x14ac:dyDescent="0.3">
      <c r="A337" s="244"/>
      <c r="B337" s="234"/>
      <c r="C337" s="245"/>
      <c r="D337" s="236"/>
      <c r="E337" s="236"/>
      <c r="F337" s="237"/>
      <c r="H337" s="149"/>
    </row>
    <row r="338" spans="1:8" ht="17.399999999999999" thickBot="1" x14ac:dyDescent="0.35">
      <c r="A338" s="693" t="s">
        <v>208</v>
      </c>
      <c r="B338" s="694"/>
      <c r="C338" s="694"/>
      <c r="D338" s="694"/>
      <c r="E338" s="694"/>
      <c r="F338" s="695"/>
      <c r="H338" s="149"/>
    </row>
    <row r="339" spans="1:8" ht="16.95" customHeight="1" thickBot="1" x14ac:dyDescent="0.3">
      <c r="A339" s="256" t="s">
        <v>209</v>
      </c>
      <c r="B339" s="257" t="s">
        <v>210</v>
      </c>
      <c r="C339" s="257" t="s">
        <v>211</v>
      </c>
      <c r="D339" s="257" t="s">
        <v>212</v>
      </c>
      <c r="E339" s="257" t="s">
        <v>213</v>
      </c>
      <c r="F339" s="237"/>
      <c r="H339" s="149"/>
    </row>
    <row r="340" spans="1:8" ht="16.95" customHeight="1" thickBot="1" x14ac:dyDescent="0.3">
      <c r="A340" s="258">
        <v>44522</v>
      </c>
      <c r="B340" s="259">
        <v>1800000000</v>
      </c>
      <c r="C340" s="260">
        <v>73305585</v>
      </c>
      <c r="D340" s="260">
        <v>1726694415</v>
      </c>
      <c r="E340" s="261">
        <v>0.16334883104395606</v>
      </c>
      <c r="F340" s="262"/>
      <c r="H340" s="149"/>
    </row>
    <row r="341" spans="1:8" ht="16.95" customHeight="1" thickBot="1" x14ac:dyDescent="0.3">
      <c r="A341" s="258">
        <v>44613</v>
      </c>
      <c r="B341" s="259">
        <v>1726694415</v>
      </c>
      <c r="C341" s="260">
        <v>48929775</v>
      </c>
      <c r="D341" s="260">
        <v>1677764640</v>
      </c>
      <c r="E341" s="261">
        <v>0.11366040691986883</v>
      </c>
      <c r="F341" s="262"/>
      <c r="H341" s="149"/>
    </row>
    <row r="342" spans="1:8" ht="16.95" customHeight="1" thickBot="1" x14ac:dyDescent="0.3">
      <c r="A342" s="258">
        <v>44704</v>
      </c>
      <c r="B342" s="259">
        <v>1677764640</v>
      </c>
      <c r="C342" s="260">
        <v>41846224</v>
      </c>
      <c r="D342" s="260">
        <v>1635918416</v>
      </c>
      <c r="E342" s="261">
        <v>0.10004069737420658</v>
      </c>
      <c r="F342" s="262"/>
      <c r="H342" s="149"/>
    </row>
    <row r="343" spans="1:8" ht="16.95" customHeight="1" thickBot="1" x14ac:dyDescent="0.3">
      <c r="A343" s="258">
        <v>44795</v>
      </c>
      <c r="B343" s="259">
        <v>1635918416</v>
      </c>
      <c r="C343" s="260">
        <v>44123506</v>
      </c>
      <c r="D343" s="260">
        <v>1591794910</v>
      </c>
      <c r="E343" s="261">
        <v>0.10818320520227441</v>
      </c>
      <c r="F343" s="262"/>
      <c r="H343" s="149"/>
    </row>
    <row r="344" spans="1:8" ht="16.95" customHeight="1" thickBot="1" x14ac:dyDescent="0.3">
      <c r="A344" s="258">
        <v>44886</v>
      </c>
      <c r="B344" s="259">
        <v>1591794910</v>
      </c>
      <c r="C344" s="260">
        <v>35956069</v>
      </c>
      <c r="D344" s="260">
        <v>1555838841</v>
      </c>
      <c r="E344" s="261">
        <v>9.0601745696851518E-2</v>
      </c>
      <c r="F344" s="262"/>
      <c r="H344" s="149"/>
    </row>
    <row r="345" spans="1:8" ht="16.95" customHeight="1" thickBot="1" x14ac:dyDescent="0.3">
      <c r="A345" s="258">
        <v>44978</v>
      </c>
      <c r="B345" s="259">
        <v>1555838841</v>
      </c>
      <c r="C345" s="260">
        <v>33289471</v>
      </c>
      <c r="D345" s="260">
        <v>1522549370</v>
      </c>
      <c r="E345" s="261">
        <v>8.4900000000000003E-2</v>
      </c>
      <c r="F345" s="262"/>
      <c r="H345" s="149"/>
    </row>
    <row r="346" spans="1:8" ht="14.4" thickBot="1" x14ac:dyDescent="0.3">
      <c r="A346" s="258">
        <f>D9</f>
        <v>45068</v>
      </c>
      <c r="B346" s="259">
        <v>1522549370</v>
      </c>
      <c r="C346" s="260">
        <v>30765121</v>
      </c>
      <c r="D346" s="260">
        <v>1491784249</v>
      </c>
      <c r="E346" s="261">
        <v>8.1947856566968916E-2</v>
      </c>
      <c r="F346" s="262"/>
      <c r="H346" s="149"/>
    </row>
    <row r="347" spans="1:8" ht="13.8" x14ac:dyDescent="0.25">
      <c r="A347" s="263"/>
      <c r="B347" s="264"/>
      <c r="C347" s="264"/>
      <c r="D347" s="264"/>
      <c r="E347" s="265"/>
      <c r="F347" s="227"/>
      <c r="H347" s="149"/>
    </row>
    <row r="348" spans="1:8" ht="14.4" thickBot="1" x14ac:dyDescent="0.3">
      <c r="A348" s="266"/>
      <c r="B348" s="218"/>
      <c r="C348" s="267"/>
      <c r="D348" s="224"/>
      <c r="E348" s="224"/>
      <c r="F348" s="227"/>
      <c r="H348" s="149"/>
    </row>
    <row r="349" spans="1:8" ht="14.4" customHeight="1" thickBot="1" x14ac:dyDescent="0.3">
      <c r="A349" s="256" t="s">
        <v>214</v>
      </c>
      <c r="B349" s="748" t="s">
        <v>215</v>
      </c>
      <c r="C349" s="749"/>
      <c r="D349" s="749"/>
      <c r="E349" s="750"/>
      <c r="F349" s="227"/>
      <c r="H349" s="149"/>
    </row>
    <row r="350" spans="1:8" ht="13.8" x14ac:dyDescent="0.25">
      <c r="A350" s="266"/>
      <c r="B350" s="751"/>
      <c r="C350" s="752"/>
      <c r="D350" s="752"/>
      <c r="E350" s="753"/>
      <c r="F350" s="227"/>
      <c r="H350" s="149"/>
    </row>
    <row r="351" spans="1:8" ht="13.5" customHeight="1" x14ac:dyDescent="0.25">
      <c r="A351" s="266"/>
      <c r="B351" s="751"/>
      <c r="C351" s="752"/>
      <c r="D351" s="752"/>
      <c r="E351" s="753"/>
      <c r="F351" s="227"/>
      <c r="H351" s="149"/>
    </row>
    <row r="352" spans="1:8" ht="12" customHeight="1" x14ac:dyDescent="0.25">
      <c r="A352" s="266"/>
      <c r="B352" s="754"/>
      <c r="C352" s="755"/>
      <c r="D352" s="755"/>
      <c r="E352" s="756"/>
      <c r="F352" s="227"/>
      <c r="H352" s="149"/>
    </row>
    <row r="353" spans="1:8" ht="14.4" thickBot="1" x14ac:dyDescent="0.3">
      <c r="A353" s="266"/>
      <c r="B353" s="218"/>
      <c r="C353" s="267"/>
      <c r="D353" s="224"/>
      <c r="E353" s="224"/>
      <c r="F353" s="227"/>
      <c r="H353" s="149"/>
    </row>
    <row r="354" spans="1:8" ht="17.399999999999999" thickBot="1" x14ac:dyDescent="0.35">
      <c r="A354" s="757" t="s">
        <v>216</v>
      </c>
      <c r="B354" s="758"/>
      <c r="C354" s="758"/>
      <c r="D354" s="758"/>
      <c r="E354" s="758"/>
      <c r="F354" s="759"/>
      <c r="H354" s="149"/>
    </row>
    <row r="355" spans="1:8" ht="14.4" thickBot="1" x14ac:dyDescent="0.3">
      <c r="A355" s="760" t="s">
        <v>217</v>
      </c>
      <c r="B355" s="761"/>
      <c r="C355" s="268" t="s">
        <v>218</v>
      </c>
      <c r="D355" s="268" t="s">
        <v>219</v>
      </c>
      <c r="E355" s="268" t="s">
        <v>220</v>
      </c>
      <c r="F355" s="269"/>
      <c r="H355" s="149"/>
    </row>
    <row r="356" spans="1:8" ht="13.8" x14ac:dyDescent="0.25">
      <c r="A356" s="762" t="s">
        <v>221</v>
      </c>
      <c r="B356" s="763"/>
      <c r="C356" s="270">
        <v>3063</v>
      </c>
      <c r="D356" s="271">
        <v>2801</v>
      </c>
      <c r="E356" s="272"/>
      <c r="F356" s="273"/>
      <c r="H356" s="149"/>
    </row>
    <row r="357" spans="1:8" ht="13.8" x14ac:dyDescent="0.25">
      <c r="A357" s="772" t="s">
        <v>222</v>
      </c>
      <c r="B357" s="773"/>
      <c r="C357" s="274">
        <v>1449769741.24</v>
      </c>
      <c r="D357" s="275">
        <v>1450495107.0800018</v>
      </c>
      <c r="E357" s="272"/>
      <c r="F357" s="273"/>
      <c r="H357" s="149"/>
    </row>
    <row r="358" spans="1:8" ht="13.8" x14ac:dyDescent="0.25">
      <c r="A358" s="772" t="s">
        <v>223</v>
      </c>
      <c r="B358" s="773"/>
      <c r="C358" s="276">
        <v>2488290.98</v>
      </c>
      <c r="D358" s="275">
        <v>2855583.55</v>
      </c>
      <c r="E358" s="277">
        <v>3000000</v>
      </c>
      <c r="F358" s="278"/>
      <c r="H358" s="149"/>
    </row>
    <row r="359" spans="1:8" ht="13.8" x14ac:dyDescent="0.25">
      <c r="A359" s="779" t="s">
        <v>224</v>
      </c>
      <c r="B359" s="780"/>
      <c r="C359" s="276">
        <v>473316.92498204368</v>
      </c>
      <c r="D359" s="275">
        <v>517849.0207354523</v>
      </c>
      <c r="E359" s="272"/>
      <c r="F359" s="273"/>
      <c r="H359" s="149"/>
    </row>
    <row r="360" spans="1:8" ht="13.8" x14ac:dyDescent="0.25">
      <c r="A360" s="772" t="s">
        <v>225</v>
      </c>
      <c r="B360" s="773"/>
      <c r="C360" s="279">
        <v>0.68575600000000003</v>
      </c>
      <c r="D360" s="280">
        <v>0.7427415941701202</v>
      </c>
      <c r="E360" s="281">
        <f>D360+1%</f>
        <v>0.75274159417012021</v>
      </c>
      <c r="F360" s="273"/>
      <c r="G360" s="282"/>
      <c r="H360" s="149"/>
    </row>
    <row r="361" spans="1:8" ht="13.8" x14ac:dyDescent="0.25">
      <c r="A361" s="779" t="s">
        <v>226</v>
      </c>
      <c r="B361" s="780"/>
      <c r="C361" s="283">
        <v>4.8370129911737926E-2</v>
      </c>
      <c r="D361" s="283">
        <v>5.107524435510824E-2</v>
      </c>
      <c r="E361" s="281">
        <v>0.1</v>
      </c>
      <c r="F361" s="273"/>
      <c r="H361" s="149"/>
    </row>
    <row r="362" spans="1:8" ht="13.8" x14ac:dyDescent="0.25">
      <c r="A362" s="772" t="s">
        <v>227</v>
      </c>
      <c r="B362" s="773"/>
      <c r="C362" s="279">
        <v>0.66913400000000001</v>
      </c>
      <c r="D362" s="280">
        <v>0.74228610457951105</v>
      </c>
      <c r="E362" s="284"/>
      <c r="F362" s="273"/>
      <c r="H362" s="149"/>
    </row>
    <row r="363" spans="1:8" ht="13.8" x14ac:dyDescent="0.25">
      <c r="A363" s="772" t="s">
        <v>228</v>
      </c>
      <c r="B363" s="773"/>
      <c r="C363" s="285">
        <v>0.209421</v>
      </c>
      <c r="D363" s="283">
        <v>0.20831389140296608</v>
      </c>
      <c r="E363" s="281">
        <f>D363+1%</f>
        <v>0.21831389140296609</v>
      </c>
      <c r="F363" s="273"/>
      <c r="H363" s="149"/>
    </row>
    <row r="364" spans="1:8" ht="13.8" x14ac:dyDescent="0.25">
      <c r="A364" s="774" t="s">
        <v>229</v>
      </c>
      <c r="B364" s="775"/>
      <c r="C364" s="286">
        <f>C630</f>
        <v>0</v>
      </c>
      <c r="D364" s="280">
        <v>0</v>
      </c>
      <c r="E364" s="287">
        <v>0</v>
      </c>
      <c r="F364" s="273"/>
      <c r="H364" s="149"/>
    </row>
    <row r="365" spans="1:8" ht="13.8" x14ac:dyDescent="0.25">
      <c r="A365" s="774" t="s">
        <v>230</v>
      </c>
      <c r="B365" s="775"/>
      <c r="C365" s="285">
        <f>C624</f>
        <v>0</v>
      </c>
      <c r="D365" s="280">
        <v>0</v>
      </c>
      <c r="E365" s="287">
        <v>0</v>
      </c>
      <c r="F365" s="273"/>
      <c r="H365" s="149"/>
    </row>
    <row r="366" spans="1:8" ht="13.8" x14ac:dyDescent="0.25">
      <c r="A366" s="774" t="s">
        <v>231</v>
      </c>
      <c r="B366" s="775"/>
      <c r="C366" s="280">
        <v>3.5438999999999998E-2</v>
      </c>
      <c r="D366" s="280">
        <v>3.3968713477357741E-2</v>
      </c>
      <c r="E366" s="288">
        <v>3.3000000000000002E-2</v>
      </c>
      <c r="F366" s="273"/>
      <c r="H366" s="149"/>
    </row>
    <row r="367" spans="1:8" ht="13.8" x14ac:dyDescent="0.25">
      <c r="A367" s="776" t="s">
        <v>232</v>
      </c>
      <c r="B367" s="773"/>
      <c r="C367" s="289">
        <v>64.440552999999994</v>
      </c>
      <c r="D367" s="289">
        <v>15.926951942944997</v>
      </c>
      <c r="E367" s="272"/>
      <c r="F367" s="273"/>
      <c r="H367" s="149"/>
    </row>
    <row r="368" spans="1:8" ht="13.8" x14ac:dyDescent="0.25">
      <c r="A368" s="290" t="s">
        <v>233</v>
      </c>
      <c r="B368" s="291"/>
      <c r="C368" s="292">
        <v>14.355009224690784</v>
      </c>
      <c r="D368" s="289">
        <v>18.448494807565762</v>
      </c>
      <c r="E368" s="272"/>
      <c r="F368" s="273"/>
      <c r="H368" s="149"/>
    </row>
    <row r="369" spans="1:8" ht="13.8" x14ac:dyDescent="0.25">
      <c r="A369" s="290" t="s">
        <v>234</v>
      </c>
      <c r="B369" s="291"/>
      <c r="C369" s="292">
        <v>27</v>
      </c>
      <c r="D369" s="289">
        <v>29.333333333333332</v>
      </c>
      <c r="E369" s="272"/>
      <c r="F369" s="273"/>
      <c r="H369" s="149"/>
    </row>
    <row r="370" spans="1:8" ht="13.8" x14ac:dyDescent="0.25">
      <c r="A370" s="290" t="s">
        <v>235</v>
      </c>
      <c r="B370" s="291"/>
      <c r="C370" s="293">
        <v>1.123059394912599E-2</v>
      </c>
      <c r="D370" s="294">
        <v>9.3353782637193919E-3</v>
      </c>
      <c r="E370" s="295">
        <v>0.1</v>
      </c>
      <c r="F370" s="273"/>
      <c r="H370" s="149"/>
    </row>
    <row r="371" spans="1:8" ht="13.8" x14ac:dyDescent="0.25">
      <c r="A371" s="290" t="s">
        <v>236</v>
      </c>
      <c r="B371" s="291"/>
      <c r="C371" s="296">
        <v>0.72249428664707804</v>
      </c>
      <c r="D371" s="294">
        <v>0.82078513441985335</v>
      </c>
      <c r="E371" s="297">
        <v>0.65</v>
      </c>
      <c r="F371" s="298"/>
      <c r="H371" s="149"/>
    </row>
    <row r="372" spans="1:8" ht="13.8" x14ac:dyDescent="0.25">
      <c r="A372" s="290" t="s">
        <v>237</v>
      </c>
      <c r="B372" s="291"/>
      <c r="C372" s="296">
        <v>1.3264174386768263E-2</v>
      </c>
      <c r="D372" s="294">
        <v>0</v>
      </c>
      <c r="E372" s="295">
        <v>0.02</v>
      </c>
      <c r="F372" s="298"/>
      <c r="H372" s="149"/>
    </row>
    <row r="373" spans="1:8" ht="14.4" thickBot="1" x14ac:dyDescent="0.3">
      <c r="A373" s="777" t="s">
        <v>238</v>
      </c>
      <c r="B373" s="778"/>
      <c r="C373" s="299">
        <f>E661</f>
        <v>0.4123</v>
      </c>
      <c r="D373" s="300">
        <v>0.45412352731167438</v>
      </c>
      <c r="E373" s="301">
        <v>0.3</v>
      </c>
      <c r="F373" s="302"/>
      <c r="H373" s="149"/>
    </row>
    <row r="374" spans="1:8" ht="13.8" x14ac:dyDescent="0.25">
      <c r="A374" s="303"/>
      <c r="B374" s="303"/>
      <c r="C374" s="304"/>
      <c r="D374" s="305"/>
      <c r="E374" s="306"/>
      <c r="F374" s="307"/>
      <c r="H374" s="149"/>
    </row>
    <row r="375" spans="1:8" ht="13.8" customHeight="1" x14ac:dyDescent="0.25">
      <c r="A375" s="790"/>
      <c r="B375" s="790"/>
      <c r="C375" s="790"/>
      <c r="D375" s="790"/>
      <c r="E375" s="790"/>
      <c r="F375" s="307"/>
      <c r="H375" s="149"/>
    </row>
    <row r="376" spans="1:8" ht="14.4" thickBot="1" x14ac:dyDescent="0.3">
      <c r="A376" s="308"/>
      <c r="B376" s="308"/>
      <c r="C376" s="308"/>
      <c r="D376" s="308"/>
      <c r="E376" s="308"/>
      <c r="F376" s="269"/>
      <c r="H376" s="149"/>
    </row>
    <row r="377" spans="1:8" ht="14.4" thickBot="1" x14ac:dyDescent="0.3">
      <c r="A377" s="787" t="s">
        <v>239</v>
      </c>
      <c r="B377" s="788"/>
      <c r="C377" s="789"/>
      <c r="D377" s="184"/>
      <c r="E377" s="185"/>
      <c r="F377" s="309"/>
      <c r="H377" s="149"/>
    </row>
    <row r="378" spans="1:8" ht="13.8" x14ac:dyDescent="0.25">
      <c r="A378" s="791" t="s">
        <v>240</v>
      </c>
      <c r="B378" s="792"/>
      <c r="C378" s="310">
        <v>3102</v>
      </c>
      <c r="D378" s="311"/>
      <c r="E378" s="185"/>
      <c r="F378" s="309"/>
      <c r="H378" s="149"/>
    </row>
    <row r="379" spans="1:8" ht="13.8" x14ac:dyDescent="0.25">
      <c r="A379" s="781" t="s">
        <v>241</v>
      </c>
      <c r="B379" s="782"/>
      <c r="C379" s="312">
        <f>C384-C378-C380-C381-C382</f>
        <v>-49</v>
      </c>
      <c r="D379" s="313"/>
      <c r="E379" s="185"/>
      <c r="F379" s="309"/>
      <c r="H379" s="149"/>
    </row>
    <row r="380" spans="1:8" ht="13.8" x14ac:dyDescent="0.25">
      <c r="A380" s="781" t="s">
        <v>242</v>
      </c>
      <c r="B380" s="782"/>
      <c r="C380" s="314">
        <v>9</v>
      </c>
      <c r="D380" s="311"/>
      <c r="E380" s="315"/>
      <c r="F380" s="309"/>
      <c r="H380" s="149"/>
    </row>
    <row r="381" spans="1:8" ht="13.8" x14ac:dyDescent="0.25">
      <c r="A381" s="781" t="s">
        <v>243</v>
      </c>
      <c r="B381" s="782"/>
      <c r="C381" s="314">
        <v>0</v>
      </c>
      <c r="D381" s="311"/>
      <c r="E381" s="315"/>
      <c r="F381" s="309"/>
      <c r="H381" s="149"/>
    </row>
    <row r="382" spans="1:8" ht="13.8" x14ac:dyDescent="0.25">
      <c r="A382" s="781" t="s">
        <v>244</v>
      </c>
      <c r="B382" s="782"/>
      <c r="C382" s="314">
        <v>1</v>
      </c>
      <c r="D382" s="311"/>
      <c r="E382" s="315"/>
      <c r="F382" s="309"/>
      <c r="H382" s="149"/>
    </row>
    <row r="383" spans="1:8" ht="13.8" x14ac:dyDescent="0.25">
      <c r="A383" s="781" t="s">
        <v>198</v>
      </c>
      <c r="B383" s="782"/>
      <c r="C383" s="312">
        <v>0</v>
      </c>
      <c r="D383" s="311"/>
      <c r="E383" s="185"/>
      <c r="F383" s="309"/>
      <c r="H383" s="149"/>
    </row>
    <row r="384" spans="1:8" ht="14.4" thickBot="1" x14ac:dyDescent="0.3">
      <c r="A384" s="783" t="s">
        <v>245</v>
      </c>
      <c r="B384" s="784"/>
      <c r="C384" s="316">
        <f>C356</f>
        <v>3063</v>
      </c>
      <c r="D384" s="317"/>
      <c r="E384" s="185"/>
      <c r="F384" s="309"/>
      <c r="H384" s="149"/>
    </row>
    <row r="385" spans="1:8" ht="14.4" thickBot="1" x14ac:dyDescent="0.3">
      <c r="A385" s="785"/>
      <c r="B385" s="786"/>
      <c r="C385" s="786"/>
      <c r="D385" s="318"/>
      <c r="E385" s="185"/>
      <c r="F385" s="319"/>
      <c r="H385" s="149"/>
    </row>
    <row r="386" spans="1:8" ht="14.4" thickBot="1" x14ac:dyDescent="0.3">
      <c r="A386" s="787" t="s">
        <v>246</v>
      </c>
      <c r="B386" s="788"/>
      <c r="C386" s="789"/>
      <c r="D386" s="311"/>
      <c r="E386" s="185"/>
      <c r="F386" s="309"/>
      <c r="H386" s="149"/>
    </row>
    <row r="387" spans="1:8" ht="13.8" x14ac:dyDescent="0.25">
      <c r="A387" s="320" t="s">
        <v>247</v>
      </c>
      <c r="B387" s="321"/>
      <c r="C387" s="322">
        <v>1480227211</v>
      </c>
      <c r="D387" s="323"/>
      <c r="E387" s="185"/>
      <c r="F387" s="309"/>
      <c r="H387" s="149"/>
    </row>
    <row r="388" spans="1:8" ht="13.8" x14ac:dyDescent="0.25">
      <c r="A388" s="324" t="s">
        <v>248</v>
      </c>
      <c r="B388" s="325"/>
      <c r="C388" s="326">
        <v>-58283849.210000001</v>
      </c>
      <c r="D388" s="327"/>
      <c r="E388" s="185"/>
      <c r="F388" s="309"/>
      <c r="H388" s="149"/>
    </row>
    <row r="389" spans="1:8" ht="13.8" x14ac:dyDescent="0.25">
      <c r="A389" s="324" t="s">
        <v>249</v>
      </c>
      <c r="B389" s="325"/>
      <c r="C389" s="326">
        <v>-22296278.379999999</v>
      </c>
      <c r="D389" s="311"/>
      <c r="E389" s="185"/>
      <c r="F389" s="309"/>
      <c r="H389" s="149"/>
    </row>
    <row r="390" spans="1:8" ht="13.8" x14ac:dyDescent="0.25">
      <c r="A390" s="324" t="s">
        <v>243</v>
      </c>
      <c r="B390" s="325"/>
      <c r="C390" s="326">
        <v>0</v>
      </c>
      <c r="D390" s="311"/>
      <c r="E390" s="185"/>
      <c r="F390" s="309"/>
      <c r="H390" s="149"/>
    </row>
    <row r="391" spans="1:8" ht="13.95" hidden="1" customHeight="1" x14ac:dyDescent="0.25">
      <c r="A391" s="324"/>
      <c r="B391" s="325"/>
      <c r="C391" s="326"/>
      <c r="D391" s="311"/>
      <c r="E391" s="185"/>
      <c r="F391" s="309"/>
      <c r="H391" s="149"/>
    </row>
    <row r="392" spans="1:8" ht="13.8" x14ac:dyDescent="0.25">
      <c r="A392" s="324" t="s">
        <v>250</v>
      </c>
      <c r="B392" s="325"/>
      <c r="C392" s="326">
        <v>-186601.59</v>
      </c>
      <c r="D392" s="311"/>
      <c r="E392" s="185"/>
      <c r="F392" s="309"/>
      <c r="H392" s="149"/>
    </row>
    <row r="393" spans="1:8" ht="13.8" x14ac:dyDescent="0.25">
      <c r="A393" s="328" t="s">
        <v>251</v>
      </c>
      <c r="B393" s="329"/>
      <c r="C393" s="326">
        <v>10731582.66</v>
      </c>
      <c r="D393" s="311"/>
      <c r="E393" s="185"/>
      <c r="F393" s="309"/>
      <c r="H393" s="149"/>
    </row>
    <row r="394" spans="1:8" ht="13.8" x14ac:dyDescent="0.25">
      <c r="A394" s="328" t="s">
        <v>252</v>
      </c>
      <c r="B394" s="329"/>
      <c r="C394" s="330">
        <v>478824.02</v>
      </c>
      <c r="D394" s="311"/>
      <c r="E394" s="185"/>
      <c r="F394" s="309"/>
      <c r="H394" s="149"/>
    </row>
    <row r="395" spans="1:8" ht="13.8" x14ac:dyDescent="0.25">
      <c r="A395" s="331" t="s">
        <v>253</v>
      </c>
      <c r="B395" s="325"/>
      <c r="C395" s="332">
        <f>SUM(C387:C394)</f>
        <v>1410670888.5</v>
      </c>
      <c r="D395" s="311"/>
      <c r="E395" s="185"/>
      <c r="F395" s="309"/>
      <c r="H395" s="149"/>
    </row>
    <row r="396" spans="1:8" ht="13.8" x14ac:dyDescent="0.25">
      <c r="A396" s="328" t="s">
        <v>254</v>
      </c>
      <c r="B396" s="333"/>
      <c r="C396" s="326">
        <v>0</v>
      </c>
      <c r="D396" s="311"/>
      <c r="E396" s="185"/>
      <c r="F396" s="309"/>
      <c r="H396" s="149"/>
    </row>
    <row r="397" spans="1:8" ht="13.8" x14ac:dyDescent="0.25">
      <c r="A397" s="334" t="s">
        <v>255</v>
      </c>
      <c r="B397" s="335"/>
      <c r="C397" s="326">
        <v>39098852.740000002</v>
      </c>
      <c r="D397" s="311"/>
      <c r="E397" s="185"/>
      <c r="F397" s="309"/>
      <c r="H397" s="149"/>
    </row>
    <row r="398" spans="1:8" ht="13.95" hidden="1" customHeight="1" x14ac:dyDescent="0.25">
      <c r="A398" s="324"/>
      <c r="B398" s="325"/>
      <c r="C398" s="326"/>
      <c r="D398" s="336"/>
      <c r="E398" s="185"/>
      <c r="F398" s="309"/>
      <c r="H398" s="149"/>
    </row>
    <row r="399" spans="1:8" ht="13.95" hidden="1" customHeight="1" x14ac:dyDescent="0.25">
      <c r="A399" s="337"/>
      <c r="B399" s="338"/>
      <c r="C399" s="339"/>
      <c r="D399" s="336"/>
      <c r="E399" s="185"/>
      <c r="F399" s="309"/>
      <c r="H399" s="149"/>
    </row>
    <row r="400" spans="1:8" ht="14.4" thickBot="1" x14ac:dyDescent="0.3">
      <c r="A400" s="340" t="s">
        <v>245</v>
      </c>
      <c r="B400" s="341"/>
      <c r="C400" s="342">
        <f>SUM(C395:C399)</f>
        <v>1449769741.24</v>
      </c>
      <c r="D400" s="343"/>
      <c r="E400" s="313"/>
      <c r="F400" s="309"/>
      <c r="H400" s="149"/>
    </row>
    <row r="401" spans="1:8" ht="14.4" thickBot="1" x14ac:dyDescent="0.3">
      <c r="A401" s="308"/>
      <c r="B401" s="308"/>
      <c r="C401" s="308"/>
      <c r="D401" s="311"/>
      <c r="E401" s="185"/>
      <c r="F401" s="309"/>
      <c r="H401" s="149"/>
    </row>
    <row r="402" spans="1:8" ht="14.4" thickBot="1" x14ac:dyDescent="0.3">
      <c r="A402" s="787" t="s">
        <v>256</v>
      </c>
      <c r="B402" s="788"/>
      <c r="C402" s="789"/>
      <c r="D402" s="311"/>
      <c r="E402" s="313"/>
      <c r="F402" s="273"/>
      <c r="H402" s="149"/>
    </row>
    <row r="403" spans="1:8" ht="15" customHeight="1" x14ac:dyDescent="0.25">
      <c r="A403" s="344" t="s">
        <v>257</v>
      </c>
      <c r="B403" s="321"/>
      <c r="C403" s="345">
        <f>C400</f>
        <v>1449769741.24</v>
      </c>
      <c r="D403" s="311"/>
      <c r="E403" s="313"/>
      <c r="F403" s="273"/>
      <c r="H403" s="149"/>
    </row>
    <row r="404" spans="1:8" ht="15" customHeight="1" x14ac:dyDescent="0.25">
      <c r="A404" s="324" t="s">
        <v>258</v>
      </c>
      <c r="B404" s="325"/>
      <c r="C404" s="326">
        <v>46417842.490303032</v>
      </c>
      <c r="D404" s="311"/>
      <c r="E404" s="313"/>
      <c r="F404" s="273"/>
      <c r="H404" s="149"/>
    </row>
    <row r="405" spans="1:8" ht="15" customHeight="1" x14ac:dyDescent="0.25">
      <c r="A405" s="324" t="s">
        <v>259</v>
      </c>
      <c r="B405" s="325"/>
      <c r="C405" s="326">
        <v>0</v>
      </c>
      <c r="D405" s="311"/>
      <c r="E405" s="313"/>
      <c r="F405" s="273"/>
      <c r="H405" s="149"/>
    </row>
    <row r="406" spans="1:8" ht="15" customHeight="1" thickBot="1" x14ac:dyDescent="0.3">
      <c r="A406" s="346" t="s">
        <v>260</v>
      </c>
      <c r="B406" s="347"/>
      <c r="C406" s="330">
        <v>-4403335.1324560782</v>
      </c>
      <c r="D406" s="348"/>
      <c r="E406" s="313"/>
      <c r="F406" s="273"/>
      <c r="H406" s="149"/>
    </row>
    <row r="407" spans="1:8" ht="15" customHeight="1" x14ac:dyDescent="0.25">
      <c r="A407" s="320" t="s">
        <v>261</v>
      </c>
      <c r="B407" s="321"/>
      <c r="C407" s="345">
        <f>SUM(C403:C406)</f>
        <v>1491784248.597847</v>
      </c>
      <c r="D407" s="349"/>
      <c r="E407" s="313"/>
      <c r="F407" s="273"/>
      <c r="H407" s="149"/>
    </row>
    <row r="408" spans="1:8" ht="14.4" thickBot="1" x14ac:dyDescent="0.3">
      <c r="A408" s="308"/>
      <c r="B408" s="308"/>
      <c r="C408" s="308"/>
      <c r="D408" s="350"/>
      <c r="E408" s="313"/>
      <c r="F408" s="273"/>
      <c r="H408" s="149"/>
    </row>
    <row r="409" spans="1:8" ht="13.8" x14ac:dyDescent="0.25">
      <c r="A409" s="793" t="s">
        <v>262</v>
      </c>
      <c r="B409" s="794"/>
      <c r="C409" s="795"/>
      <c r="D409" s="184"/>
      <c r="E409" s="185"/>
      <c r="F409" s="351"/>
      <c r="H409" s="149"/>
    </row>
    <row r="410" spans="1:8" ht="13.8" x14ac:dyDescent="0.25">
      <c r="A410" s="352"/>
      <c r="B410" s="353"/>
      <c r="C410" s="354"/>
      <c r="D410" s="184"/>
      <c r="E410" s="185"/>
      <c r="F410" s="309"/>
      <c r="H410" s="149"/>
    </row>
    <row r="411" spans="1:8" ht="13.8" x14ac:dyDescent="0.25">
      <c r="A411" s="355"/>
      <c r="B411" s="308"/>
      <c r="C411" s="356"/>
      <c r="D411" s="184"/>
      <c r="E411" s="185"/>
      <c r="F411" s="309"/>
      <c r="H411" s="149"/>
    </row>
    <row r="412" spans="1:8" ht="13.8" x14ac:dyDescent="0.25">
      <c r="A412" s="355"/>
      <c r="B412" s="308"/>
      <c r="C412" s="356"/>
      <c r="D412" s="184"/>
      <c r="E412" s="185"/>
      <c r="F412" s="309"/>
      <c r="H412" s="149"/>
    </row>
    <row r="413" spans="1:8" ht="13.8" x14ac:dyDescent="0.25">
      <c r="A413" s="355"/>
      <c r="B413" s="308"/>
      <c r="C413" s="356"/>
      <c r="D413" s="184"/>
      <c r="F413" s="309"/>
      <c r="H413" s="149"/>
    </row>
    <row r="414" spans="1:8" ht="13.8" x14ac:dyDescent="0.25">
      <c r="A414" s="355"/>
      <c r="B414" s="308"/>
      <c r="C414" s="356"/>
      <c r="D414" s="184"/>
      <c r="E414" s="185"/>
      <c r="F414" s="309"/>
      <c r="H414" s="149"/>
    </row>
    <row r="415" spans="1:8" ht="13.8" x14ac:dyDescent="0.25">
      <c r="A415" s="355"/>
      <c r="B415" s="308"/>
      <c r="C415" s="356"/>
      <c r="D415" s="184"/>
      <c r="E415" s="185"/>
      <c r="F415" s="309"/>
      <c r="H415" s="149"/>
    </row>
    <row r="416" spans="1:8" ht="13.8" x14ac:dyDescent="0.25">
      <c r="A416" s="355"/>
      <c r="B416" s="308"/>
      <c r="C416" s="356"/>
      <c r="D416" s="184"/>
      <c r="E416" s="185"/>
      <c r="F416" s="309"/>
    </row>
    <row r="417" spans="1:8" ht="13.8" x14ac:dyDescent="0.25">
      <c r="A417" s="355"/>
      <c r="B417" s="308"/>
      <c r="C417" s="356"/>
      <c r="D417" s="184"/>
      <c r="E417" s="185"/>
      <c r="F417" s="309"/>
    </row>
    <row r="418" spans="1:8" ht="13.8" x14ac:dyDescent="0.25">
      <c r="A418" s="355"/>
      <c r="B418" s="308"/>
      <c r="C418" s="356"/>
      <c r="D418" s="184"/>
      <c r="E418" s="185"/>
      <c r="F418" s="309"/>
    </row>
    <row r="419" spans="1:8" ht="13.8" x14ac:dyDescent="0.25">
      <c r="A419" s="355"/>
      <c r="B419" s="308"/>
      <c r="C419" s="356"/>
      <c r="D419" s="184"/>
      <c r="E419" s="185"/>
      <c r="F419" s="309"/>
    </row>
    <row r="420" spans="1:8" ht="13.8" x14ac:dyDescent="0.25">
      <c r="A420" s="355"/>
      <c r="B420" s="308"/>
      <c r="C420" s="356"/>
      <c r="D420" s="184"/>
      <c r="E420" s="185"/>
      <c r="F420" s="309"/>
    </row>
    <row r="421" spans="1:8" ht="13.8" x14ac:dyDescent="0.25">
      <c r="A421" s="355"/>
      <c r="B421" s="308"/>
      <c r="C421" s="356"/>
      <c r="D421" s="184"/>
      <c r="E421" s="185"/>
      <c r="F421" s="309"/>
    </row>
    <row r="422" spans="1:8" ht="13.8" x14ac:dyDescent="0.25">
      <c r="A422" s="355"/>
      <c r="B422" s="308"/>
      <c r="C422" s="356"/>
      <c r="D422" s="184"/>
      <c r="E422" s="185"/>
      <c r="F422" s="309"/>
    </row>
    <row r="423" spans="1:8" ht="13.8" x14ac:dyDescent="0.25">
      <c r="A423" s="355"/>
      <c r="B423" s="308"/>
      <c r="C423" s="356"/>
      <c r="D423" s="184"/>
      <c r="E423" s="185"/>
      <c r="F423" s="309"/>
    </row>
    <row r="424" spans="1:8" ht="13.8" x14ac:dyDescent="0.25">
      <c r="A424" s="357"/>
      <c r="B424" s="358"/>
      <c r="C424" s="359"/>
      <c r="D424" s="184"/>
      <c r="E424" s="185"/>
      <c r="F424" s="309"/>
    </row>
    <row r="425" spans="1:8" ht="14.4" thickBot="1" x14ac:dyDescent="0.3">
      <c r="A425" s="308"/>
      <c r="B425" s="308"/>
      <c r="C425" s="308"/>
      <c r="D425" s="184"/>
      <c r="E425" s="185"/>
      <c r="F425" s="309"/>
    </row>
    <row r="426" spans="1:8" ht="17.399999999999999" thickBot="1" x14ac:dyDescent="0.35">
      <c r="A426" s="693" t="s">
        <v>263</v>
      </c>
      <c r="B426" s="694"/>
      <c r="C426" s="694"/>
      <c r="D426" s="694"/>
      <c r="E426" s="694"/>
      <c r="F426" s="695"/>
    </row>
    <row r="427" spans="1:8" s="7" customFormat="1" ht="22.95" customHeight="1" thickBot="1" x14ac:dyDescent="0.35">
      <c r="A427" s="360" t="s">
        <v>264</v>
      </c>
      <c r="B427" s="796" t="s">
        <v>265</v>
      </c>
      <c r="C427" s="797"/>
      <c r="D427" s="361" t="s">
        <v>266</v>
      </c>
      <c r="E427" s="362" t="s">
        <v>267</v>
      </c>
      <c r="F427" s="361" t="s">
        <v>268</v>
      </c>
    </row>
    <row r="428" spans="1:8" ht="29.25" customHeight="1" thickBot="1" x14ac:dyDescent="0.3">
      <c r="A428" s="798" t="s">
        <v>269</v>
      </c>
      <c r="B428" s="801" t="s">
        <v>270</v>
      </c>
      <c r="C428" s="802"/>
      <c r="D428" s="363">
        <v>3.5000000000000003E-2</v>
      </c>
      <c r="E428" s="364">
        <f>SUM(D504:D505)/C357</f>
        <v>2.957260637356797E-2</v>
      </c>
      <c r="F428" s="365" t="s">
        <v>271</v>
      </c>
      <c r="G428" s="12"/>
      <c r="H428" s="282"/>
    </row>
    <row r="429" spans="1:8" ht="13.8" thickBot="1" x14ac:dyDescent="0.3">
      <c r="A429" s="799"/>
      <c r="B429" s="801" t="s">
        <v>272</v>
      </c>
      <c r="C429" s="802"/>
      <c r="D429" s="366">
        <v>76500000</v>
      </c>
      <c r="E429" s="366">
        <f>F157</f>
        <v>76500000</v>
      </c>
      <c r="F429" s="365" t="s">
        <v>271</v>
      </c>
      <c r="G429" s="12"/>
      <c r="H429" s="282"/>
    </row>
    <row r="430" spans="1:8" ht="39.75" customHeight="1" thickBot="1" x14ac:dyDescent="0.3">
      <c r="A430" s="799"/>
      <c r="B430" s="801" t="s">
        <v>273</v>
      </c>
      <c r="C430" s="802"/>
      <c r="D430" s="367">
        <v>7611226.5954999989</v>
      </c>
      <c r="E430" s="368">
        <v>7611226.5954999989</v>
      </c>
      <c r="F430" s="365" t="s">
        <v>271</v>
      </c>
      <c r="G430" s="12"/>
      <c r="H430" s="282"/>
    </row>
    <row r="431" spans="1:8" ht="29.25" customHeight="1" thickBot="1" x14ac:dyDescent="0.3">
      <c r="A431" s="799"/>
      <c r="B431" s="801" t="s">
        <v>274</v>
      </c>
      <c r="C431" s="802"/>
      <c r="D431" s="366">
        <v>14917842.49030303</v>
      </c>
      <c r="E431" s="366">
        <f>D34</f>
        <v>14917842.49030303</v>
      </c>
      <c r="F431" s="365" t="s">
        <v>271</v>
      </c>
      <c r="G431" s="12"/>
      <c r="H431" s="282"/>
    </row>
    <row r="432" spans="1:8" ht="13.8" thickBot="1" x14ac:dyDescent="0.3">
      <c r="A432" s="799"/>
      <c r="B432" s="801" t="s">
        <v>275</v>
      </c>
      <c r="C432" s="802"/>
      <c r="D432" s="363" t="s">
        <v>51</v>
      </c>
      <c r="E432" s="364" t="str">
        <f>IF(C315&lt;0,"yes","No")</f>
        <v>No</v>
      </c>
      <c r="F432" s="365" t="s">
        <v>271</v>
      </c>
      <c r="G432" s="12"/>
      <c r="H432" s="282"/>
    </row>
    <row r="433" spans="1:8" ht="29.25" customHeight="1" thickBot="1" x14ac:dyDescent="0.3">
      <c r="A433" s="799"/>
      <c r="B433" s="801" t="s">
        <v>276</v>
      </c>
      <c r="C433" s="802"/>
      <c r="D433" s="363" t="s">
        <v>51</v>
      </c>
      <c r="E433" s="364" t="s">
        <v>271</v>
      </c>
      <c r="F433" s="365" t="s">
        <v>271</v>
      </c>
      <c r="G433" s="12"/>
      <c r="H433" s="282"/>
    </row>
    <row r="434" spans="1:8" ht="13.8" thickBot="1" x14ac:dyDescent="0.3">
      <c r="A434" s="799"/>
      <c r="B434" s="801" t="s">
        <v>277</v>
      </c>
      <c r="C434" s="802"/>
      <c r="D434" s="363" t="s">
        <v>51</v>
      </c>
      <c r="E434" s="364" t="s">
        <v>271</v>
      </c>
      <c r="F434" s="365" t="s">
        <v>271</v>
      </c>
      <c r="G434" s="12"/>
      <c r="H434" s="282"/>
    </row>
    <row r="435" spans="1:8" ht="13.8" thickBot="1" x14ac:dyDescent="0.3">
      <c r="A435" s="800"/>
      <c r="B435" s="801" t="s">
        <v>278</v>
      </c>
      <c r="C435" s="802"/>
      <c r="D435" s="369">
        <v>45159</v>
      </c>
      <c r="E435" s="369">
        <f>D8</f>
        <v>45068</v>
      </c>
      <c r="F435" s="365" t="s">
        <v>271</v>
      </c>
      <c r="G435" s="12"/>
      <c r="H435" s="282"/>
    </row>
    <row r="436" spans="1:8" ht="28.5" customHeight="1" thickBot="1" x14ac:dyDescent="0.3">
      <c r="A436" s="370" t="s">
        <v>279</v>
      </c>
      <c r="B436" s="812" t="s">
        <v>280</v>
      </c>
      <c r="C436" s="802"/>
      <c r="D436" s="363">
        <v>3.5000000000000001E-3</v>
      </c>
      <c r="E436" s="364">
        <f>A545/D28</f>
        <v>1.5769262374624761E-5</v>
      </c>
      <c r="F436" s="365" t="s">
        <v>271</v>
      </c>
      <c r="G436" s="12"/>
      <c r="H436" s="282"/>
    </row>
    <row r="437" spans="1:8" ht="13.2" customHeight="1" x14ac:dyDescent="0.25">
      <c r="A437" s="813" t="s">
        <v>281</v>
      </c>
      <c r="B437" s="801" t="s">
        <v>278</v>
      </c>
      <c r="C437" s="802"/>
      <c r="D437" s="369">
        <v>45159</v>
      </c>
      <c r="E437" s="371">
        <f>E435</f>
        <v>45068</v>
      </c>
      <c r="F437" s="365" t="s">
        <v>51</v>
      </c>
      <c r="G437" s="12"/>
      <c r="H437" s="282"/>
    </row>
    <row r="438" spans="1:8" ht="15" customHeight="1" x14ac:dyDescent="0.25">
      <c r="A438" s="814"/>
      <c r="B438" s="810" t="s">
        <v>282</v>
      </c>
      <c r="C438" s="811" t="s">
        <v>282</v>
      </c>
      <c r="D438" s="372">
        <v>0.20555555555555555</v>
      </c>
      <c r="E438" s="373">
        <v>0.12401257093578551</v>
      </c>
      <c r="F438" s="374" t="s">
        <v>51</v>
      </c>
      <c r="G438" s="12"/>
      <c r="H438" s="282"/>
    </row>
    <row r="439" spans="1:8" ht="30.6" customHeight="1" x14ac:dyDescent="0.25">
      <c r="A439" s="814"/>
      <c r="B439" s="810" t="s">
        <v>283</v>
      </c>
      <c r="C439" s="811"/>
      <c r="D439" s="375">
        <f>10%*(D27)</f>
        <v>180000000</v>
      </c>
      <c r="E439" s="376">
        <f>D29</f>
        <v>1491784249</v>
      </c>
      <c r="F439" s="377" t="s">
        <v>271</v>
      </c>
      <c r="G439" s="12"/>
      <c r="H439" s="282"/>
    </row>
    <row r="440" spans="1:8" x14ac:dyDescent="0.25">
      <c r="A440" s="814"/>
      <c r="B440" s="810" t="s">
        <v>284</v>
      </c>
      <c r="C440" s="811" t="s">
        <v>284</v>
      </c>
      <c r="D440" s="378" t="s">
        <v>51</v>
      </c>
      <c r="E440" s="379" t="str">
        <f>E432</f>
        <v>No</v>
      </c>
      <c r="F440" s="377" t="s">
        <v>271</v>
      </c>
      <c r="G440" s="12"/>
      <c r="H440" s="282"/>
    </row>
    <row r="441" spans="1:8" ht="13.2" customHeight="1" x14ac:dyDescent="0.25">
      <c r="A441" s="814"/>
      <c r="B441" s="810" t="s">
        <v>285</v>
      </c>
      <c r="C441" s="811" t="s">
        <v>286</v>
      </c>
      <c r="D441" s="372">
        <v>3.5000000000000003E-2</v>
      </c>
      <c r="E441" s="380">
        <v>2.9225079434863153E-2</v>
      </c>
      <c r="F441" s="377" t="s">
        <v>271</v>
      </c>
      <c r="G441" s="12"/>
      <c r="H441" s="282"/>
    </row>
    <row r="442" spans="1:8" ht="13.2" customHeight="1" x14ac:dyDescent="0.25">
      <c r="A442" s="814"/>
      <c r="B442" s="810" t="s">
        <v>287</v>
      </c>
      <c r="C442" s="811" t="s">
        <v>287</v>
      </c>
      <c r="D442" s="381">
        <f>C358*2</f>
        <v>4976581.96</v>
      </c>
      <c r="E442" s="382">
        <v>185000000</v>
      </c>
      <c r="F442" s="377" t="s">
        <v>271</v>
      </c>
      <c r="G442" s="12"/>
      <c r="H442" s="282"/>
    </row>
    <row r="443" spans="1:8" ht="26.25" customHeight="1" x14ac:dyDescent="0.25">
      <c r="A443" s="814"/>
      <c r="B443" s="810" t="s">
        <v>288</v>
      </c>
      <c r="C443" s="816"/>
      <c r="D443" s="381">
        <v>7611226.5954999989</v>
      </c>
      <c r="E443" s="382">
        <f>D443</f>
        <v>7611226.5954999989</v>
      </c>
      <c r="F443" s="377" t="s">
        <v>271</v>
      </c>
      <c r="G443" s="12"/>
      <c r="H443" s="282"/>
    </row>
    <row r="444" spans="1:8" ht="27" customHeight="1" x14ac:dyDescent="0.25">
      <c r="A444" s="814"/>
      <c r="B444" s="810" t="s">
        <v>289</v>
      </c>
      <c r="C444" s="816"/>
      <c r="D444" s="381">
        <v>0</v>
      </c>
      <c r="E444" s="382">
        <v>0</v>
      </c>
      <c r="F444" s="377" t="s">
        <v>271</v>
      </c>
      <c r="G444" s="12"/>
      <c r="H444" s="282"/>
    </row>
    <row r="445" spans="1:8" x14ac:dyDescent="0.25">
      <c r="A445" s="814"/>
      <c r="B445" s="810" t="s">
        <v>272</v>
      </c>
      <c r="C445" s="811"/>
      <c r="D445" s="383">
        <v>76500000</v>
      </c>
      <c r="E445" s="384">
        <v>76500000</v>
      </c>
      <c r="F445" s="377" t="s">
        <v>271</v>
      </c>
      <c r="G445" s="12"/>
      <c r="H445" s="282"/>
    </row>
    <row r="446" spans="1:8" ht="30.6" customHeight="1" thickBot="1" x14ac:dyDescent="0.3">
      <c r="A446" s="815"/>
      <c r="B446" s="817" t="s">
        <v>290</v>
      </c>
      <c r="C446" s="818"/>
      <c r="D446" s="385" t="s">
        <v>51</v>
      </c>
      <c r="E446" s="386" t="s">
        <v>271</v>
      </c>
      <c r="F446" s="387" t="s">
        <v>271</v>
      </c>
      <c r="G446" s="12"/>
      <c r="H446" s="282"/>
    </row>
    <row r="447" spans="1:8" ht="13.2" customHeight="1" x14ac:dyDescent="0.25">
      <c r="A447" s="803" t="s">
        <v>291</v>
      </c>
      <c r="B447" s="806" t="s">
        <v>282</v>
      </c>
      <c r="C447" s="807" t="s">
        <v>282</v>
      </c>
      <c r="D447" s="388">
        <f>D438</f>
        <v>0.20555555555555555</v>
      </c>
      <c r="E447" s="389">
        <f>E438</f>
        <v>0.12401257093578551</v>
      </c>
      <c r="F447" s="374" t="s">
        <v>51</v>
      </c>
      <c r="G447" s="12"/>
      <c r="H447" s="282"/>
    </row>
    <row r="448" spans="1:8" ht="15" customHeight="1" x14ac:dyDescent="0.25">
      <c r="A448" s="804"/>
      <c r="B448" s="808" t="s">
        <v>278</v>
      </c>
      <c r="C448" s="809"/>
      <c r="D448" s="390">
        <f>D437</f>
        <v>45159</v>
      </c>
      <c r="E448" s="390">
        <f>E437</f>
        <v>45068</v>
      </c>
      <c r="F448" s="377" t="s">
        <v>51</v>
      </c>
      <c r="G448" s="12"/>
      <c r="H448" s="282"/>
    </row>
    <row r="449" spans="1:8" ht="24.75" customHeight="1" x14ac:dyDescent="0.25">
      <c r="A449" s="804"/>
      <c r="B449" s="810" t="s">
        <v>283</v>
      </c>
      <c r="C449" s="811"/>
      <c r="D449" s="391">
        <f>D439</f>
        <v>180000000</v>
      </c>
      <c r="E449" s="392">
        <f>E439</f>
        <v>1491784249</v>
      </c>
      <c r="F449" s="377" t="s">
        <v>271</v>
      </c>
      <c r="G449" s="12"/>
      <c r="H449" s="282"/>
    </row>
    <row r="450" spans="1:8" x14ac:dyDescent="0.25">
      <c r="A450" s="804"/>
      <c r="B450" s="810" t="s">
        <v>284</v>
      </c>
      <c r="C450" s="811" t="s">
        <v>284</v>
      </c>
      <c r="D450" s="393">
        <v>0</v>
      </c>
      <c r="E450" s="394" t="str">
        <f>E440</f>
        <v>No</v>
      </c>
      <c r="F450" s="377" t="s">
        <v>271</v>
      </c>
      <c r="G450" s="12"/>
      <c r="H450" s="282"/>
    </row>
    <row r="451" spans="1:8" ht="13.2" customHeight="1" x14ac:dyDescent="0.25">
      <c r="A451" s="804"/>
      <c r="B451" s="810" t="s">
        <v>286</v>
      </c>
      <c r="C451" s="811" t="s">
        <v>286</v>
      </c>
      <c r="D451" s="388">
        <v>3.5000000000000003E-2</v>
      </c>
      <c r="E451" s="395">
        <f t="shared" ref="E451:E455" si="0">E441</f>
        <v>2.9225079434863153E-2</v>
      </c>
      <c r="F451" s="377" t="s">
        <v>271</v>
      </c>
      <c r="G451" s="12"/>
      <c r="H451" s="282"/>
    </row>
    <row r="452" spans="1:8" ht="13.2" customHeight="1" x14ac:dyDescent="0.25">
      <c r="A452" s="804"/>
      <c r="B452" s="810" t="s">
        <v>292</v>
      </c>
      <c r="C452" s="811" t="s">
        <v>287</v>
      </c>
      <c r="D452" s="396">
        <f>D442</f>
        <v>4976581.96</v>
      </c>
      <c r="E452" s="397">
        <f t="shared" si="0"/>
        <v>185000000</v>
      </c>
      <c r="F452" s="377" t="s">
        <v>271</v>
      </c>
      <c r="G452" s="12"/>
      <c r="H452" s="282"/>
    </row>
    <row r="453" spans="1:8" ht="27.75" customHeight="1" x14ac:dyDescent="0.25">
      <c r="A453" s="804"/>
      <c r="B453" s="810" t="s">
        <v>288</v>
      </c>
      <c r="C453" s="816"/>
      <c r="D453" s="398">
        <f>D443</f>
        <v>7611226.5954999989</v>
      </c>
      <c r="E453" s="381">
        <f t="shared" si="0"/>
        <v>7611226.5954999989</v>
      </c>
      <c r="F453" s="377" t="s">
        <v>271</v>
      </c>
      <c r="G453" s="12"/>
      <c r="H453" s="282"/>
    </row>
    <row r="454" spans="1:8" ht="26.25" customHeight="1" x14ac:dyDescent="0.25">
      <c r="A454" s="804"/>
      <c r="B454" s="810" t="s">
        <v>289</v>
      </c>
      <c r="C454" s="816"/>
      <c r="D454" s="398">
        <f>D444</f>
        <v>0</v>
      </c>
      <c r="E454" s="381">
        <f t="shared" si="0"/>
        <v>0</v>
      </c>
      <c r="F454" s="377" t="s">
        <v>271</v>
      </c>
      <c r="G454" s="12"/>
      <c r="H454" s="282"/>
    </row>
    <row r="455" spans="1:8" ht="24.75" customHeight="1" x14ac:dyDescent="0.25">
      <c r="A455" s="804"/>
      <c r="B455" s="810" t="s">
        <v>272</v>
      </c>
      <c r="C455" s="811"/>
      <c r="D455" s="398">
        <f>D445</f>
        <v>76500000</v>
      </c>
      <c r="E455" s="381">
        <f t="shared" si="0"/>
        <v>76500000</v>
      </c>
      <c r="F455" s="377" t="s">
        <v>271</v>
      </c>
      <c r="G455" s="12"/>
      <c r="H455" s="282"/>
    </row>
    <row r="456" spans="1:8" ht="28.95" customHeight="1" thickBot="1" x14ac:dyDescent="0.3">
      <c r="A456" s="805"/>
      <c r="B456" s="817" t="s">
        <v>290</v>
      </c>
      <c r="C456" s="818"/>
      <c r="D456" s="399" t="s">
        <v>51</v>
      </c>
      <c r="E456" s="400" t="s">
        <v>271</v>
      </c>
      <c r="F456" s="377" t="s">
        <v>271</v>
      </c>
      <c r="G456" s="12"/>
      <c r="H456" s="282"/>
    </row>
    <row r="457" spans="1:8" ht="13.8" thickBot="1" x14ac:dyDescent="0.3">
      <c r="A457" s="401" t="s">
        <v>293</v>
      </c>
      <c r="B457" s="819" t="s">
        <v>294</v>
      </c>
      <c r="C457" s="820"/>
      <c r="D457" s="402" t="s">
        <v>51</v>
      </c>
      <c r="E457" s="403" t="s">
        <v>51</v>
      </c>
      <c r="F457" s="404" t="s">
        <v>51</v>
      </c>
      <c r="G457" s="12"/>
      <c r="H457" s="282"/>
    </row>
    <row r="458" spans="1:8" ht="13.8" thickBot="1" x14ac:dyDescent="0.3">
      <c r="A458" s="405" t="s">
        <v>295</v>
      </c>
      <c r="B458" s="406" t="s">
        <v>296</v>
      </c>
      <c r="C458" s="407"/>
      <c r="D458" s="408">
        <v>146500000</v>
      </c>
      <c r="E458" s="409">
        <f>C315</f>
        <v>0</v>
      </c>
      <c r="F458" s="410" t="s">
        <v>271</v>
      </c>
      <c r="G458" s="12"/>
      <c r="H458" s="282"/>
    </row>
    <row r="459" spans="1:8" ht="13.8" thickBot="1" x14ac:dyDescent="0.3">
      <c r="A459" s="411" t="s">
        <v>297</v>
      </c>
      <c r="B459" s="412" t="s">
        <v>298</v>
      </c>
      <c r="C459" s="413"/>
      <c r="D459" s="408">
        <v>81000000</v>
      </c>
      <c r="E459" s="409">
        <f>E458</f>
        <v>0</v>
      </c>
      <c r="F459" s="410" t="s">
        <v>271</v>
      </c>
      <c r="G459" s="12"/>
      <c r="H459" s="282"/>
    </row>
    <row r="460" spans="1:8" x14ac:dyDescent="0.25">
      <c r="A460" s="414" t="s">
        <v>299</v>
      </c>
      <c r="B460" s="415" t="s">
        <v>300</v>
      </c>
      <c r="C460" s="416"/>
      <c r="D460" s="417">
        <v>0</v>
      </c>
      <c r="E460" s="418">
        <f>E458</f>
        <v>0</v>
      </c>
      <c r="F460" s="377" t="s">
        <v>271</v>
      </c>
      <c r="G460" s="12"/>
      <c r="H460" s="282"/>
    </row>
    <row r="461" spans="1:8" ht="37.5" customHeight="1" x14ac:dyDescent="0.25">
      <c r="A461" s="814" t="s">
        <v>301</v>
      </c>
      <c r="B461" s="821" t="s">
        <v>302</v>
      </c>
      <c r="C461" s="822"/>
      <c r="D461" s="421" t="s">
        <v>51</v>
      </c>
      <c r="E461" s="422" t="s">
        <v>271</v>
      </c>
      <c r="F461" s="423" t="s">
        <v>271</v>
      </c>
      <c r="G461" s="12"/>
      <c r="H461" s="282"/>
    </row>
    <row r="462" spans="1:8" s="7" customFormat="1" ht="73.95" customHeight="1" x14ac:dyDescent="0.25">
      <c r="A462" s="814"/>
      <c r="B462" s="823" t="s">
        <v>303</v>
      </c>
      <c r="C462" s="824"/>
      <c r="D462" s="422" t="s">
        <v>51</v>
      </c>
      <c r="E462" s="422" t="s">
        <v>271</v>
      </c>
      <c r="F462" s="424" t="s">
        <v>271</v>
      </c>
      <c r="G462" s="48"/>
      <c r="H462" s="282"/>
    </row>
    <row r="463" spans="1:8" x14ac:dyDescent="0.25">
      <c r="A463" s="814"/>
      <c r="B463" s="425" t="s">
        <v>304</v>
      </c>
      <c r="C463" s="420"/>
      <c r="D463" s="426" t="s">
        <v>51</v>
      </c>
      <c r="E463" s="426" t="s">
        <v>271</v>
      </c>
      <c r="F463" s="377" t="s">
        <v>271</v>
      </c>
      <c r="G463" s="12"/>
      <c r="H463" s="282"/>
    </row>
    <row r="464" spans="1:8" ht="13.2" customHeight="1" x14ac:dyDescent="0.25">
      <c r="A464" s="814"/>
      <c r="B464" s="821" t="s">
        <v>305</v>
      </c>
      <c r="C464" s="822" t="s">
        <v>306</v>
      </c>
      <c r="D464" s="426">
        <f>D429</f>
        <v>76500000</v>
      </c>
      <c r="E464" s="426">
        <f>E429</f>
        <v>76500000</v>
      </c>
      <c r="F464" s="377" t="s">
        <v>271</v>
      </c>
      <c r="G464" s="12"/>
      <c r="H464" s="282"/>
    </row>
    <row r="465" spans="1:8" ht="13.2" customHeight="1" x14ac:dyDescent="0.25">
      <c r="A465" s="814"/>
      <c r="B465" s="821" t="s">
        <v>307</v>
      </c>
      <c r="C465" s="825"/>
      <c r="D465" s="426" t="s">
        <v>51</v>
      </c>
      <c r="E465" s="426" t="s">
        <v>271</v>
      </c>
      <c r="F465" s="377" t="s">
        <v>271</v>
      </c>
      <c r="G465" s="12"/>
      <c r="H465" s="282"/>
    </row>
    <row r="466" spans="1:8" ht="13.2" customHeight="1" x14ac:dyDescent="0.25">
      <c r="A466" s="814"/>
      <c r="B466" s="821" t="s">
        <v>308</v>
      </c>
      <c r="C466" s="825"/>
      <c r="D466" s="427" t="s">
        <v>51</v>
      </c>
      <c r="E466" s="426" t="s">
        <v>271</v>
      </c>
      <c r="F466" s="377" t="s">
        <v>271</v>
      </c>
      <c r="G466" s="12"/>
      <c r="H466" s="282"/>
    </row>
    <row r="467" spans="1:8" x14ac:dyDescent="0.25">
      <c r="A467" s="814"/>
      <c r="B467" s="425" t="s">
        <v>309</v>
      </c>
      <c r="C467" s="428"/>
      <c r="D467" s="427" t="s">
        <v>51</v>
      </c>
      <c r="E467" s="426" t="s">
        <v>271</v>
      </c>
      <c r="F467" s="377" t="s">
        <v>271</v>
      </c>
      <c r="G467" s="12"/>
      <c r="H467" s="282"/>
    </row>
    <row r="468" spans="1:8" x14ac:dyDescent="0.25">
      <c r="A468" s="814"/>
      <c r="B468" s="425" t="s">
        <v>310</v>
      </c>
      <c r="C468" s="428"/>
      <c r="D468" s="427" t="s">
        <v>271</v>
      </c>
      <c r="E468" s="429" t="s">
        <v>51</v>
      </c>
      <c r="F468" s="377" t="s">
        <v>271</v>
      </c>
      <c r="G468" s="12"/>
      <c r="H468" s="282"/>
    </row>
    <row r="469" spans="1:8" x14ac:dyDescent="0.25">
      <c r="A469" s="814"/>
      <c r="B469" s="425" t="s">
        <v>275</v>
      </c>
      <c r="C469" s="428"/>
      <c r="D469" s="427" t="s">
        <v>51</v>
      </c>
      <c r="E469" s="430" t="s">
        <v>271</v>
      </c>
      <c r="F469" s="377" t="s">
        <v>271</v>
      </c>
      <c r="G469" s="12"/>
      <c r="H469" s="282"/>
    </row>
    <row r="470" spans="1:8" x14ac:dyDescent="0.25">
      <c r="A470" s="814"/>
      <c r="B470" s="425" t="s">
        <v>276</v>
      </c>
      <c r="C470" s="428"/>
      <c r="D470" s="427" t="s">
        <v>51</v>
      </c>
      <c r="E470" s="431" t="s">
        <v>271</v>
      </c>
      <c r="F470" s="377" t="s">
        <v>271</v>
      </c>
      <c r="G470" s="12"/>
      <c r="H470" s="282"/>
    </row>
    <row r="471" spans="1:8" ht="42" customHeight="1" thickBot="1" x14ac:dyDescent="0.3">
      <c r="A471" s="815"/>
      <c r="B471" s="826" t="s">
        <v>311</v>
      </c>
      <c r="C471" s="827"/>
      <c r="D471" s="432" t="s">
        <v>51</v>
      </c>
      <c r="E471" s="433" t="s">
        <v>271</v>
      </c>
      <c r="F471" s="434" t="s">
        <v>271</v>
      </c>
      <c r="G471" s="12"/>
      <c r="H471" s="282"/>
    </row>
    <row r="472" spans="1:8" ht="13.2" customHeight="1" x14ac:dyDescent="0.25">
      <c r="A472" s="833" t="s">
        <v>312</v>
      </c>
      <c r="B472" s="836" t="s">
        <v>304</v>
      </c>
      <c r="C472" s="837"/>
      <c r="D472" s="435" t="s">
        <v>51</v>
      </c>
      <c r="E472" s="436" t="s">
        <v>271</v>
      </c>
      <c r="F472" s="437" t="s">
        <v>271</v>
      </c>
      <c r="G472" s="12"/>
      <c r="H472" s="282"/>
    </row>
    <row r="473" spans="1:8" ht="27" customHeight="1" x14ac:dyDescent="0.25">
      <c r="A473" s="834"/>
      <c r="B473" s="821" t="s">
        <v>313</v>
      </c>
      <c r="C473" s="822"/>
      <c r="D473" s="438">
        <v>56209</v>
      </c>
      <c r="E473" s="439">
        <v>55250</v>
      </c>
      <c r="F473" s="437" t="s">
        <v>271</v>
      </c>
      <c r="G473" s="12"/>
      <c r="H473" s="282"/>
    </row>
    <row r="474" spans="1:8" ht="28.5" customHeight="1" x14ac:dyDescent="0.25">
      <c r="A474" s="834"/>
      <c r="B474" s="821" t="s">
        <v>314</v>
      </c>
      <c r="C474" s="822"/>
      <c r="D474" s="432" t="s">
        <v>51</v>
      </c>
      <c r="E474" s="440" t="s">
        <v>51</v>
      </c>
      <c r="F474" s="441" t="s">
        <v>271</v>
      </c>
      <c r="G474" s="12"/>
      <c r="H474" s="282"/>
    </row>
    <row r="475" spans="1:8" ht="13.2" customHeight="1" x14ac:dyDescent="0.25">
      <c r="A475" s="834"/>
      <c r="B475" s="821" t="s">
        <v>305</v>
      </c>
      <c r="C475" s="822" t="s">
        <v>306</v>
      </c>
      <c r="D475" s="442">
        <f>D464</f>
        <v>76500000</v>
      </c>
      <c r="E475" s="443">
        <f>E464</f>
        <v>76500000</v>
      </c>
      <c r="F475" s="437" t="s">
        <v>271</v>
      </c>
      <c r="G475" s="12"/>
      <c r="H475" s="282"/>
    </row>
    <row r="476" spans="1:8" ht="13.2" customHeight="1" x14ac:dyDescent="0.25">
      <c r="A476" s="834"/>
      <c r="B476" s="419" t="s">
        <v>315</v>
      </c>
      <c r="C476" s="420"/>
      <c r="D476" s="444" t="s">
        <v>51</v>
      </c>
      <c r="E476" s="445" t="s">
        <v>271</v>
      </c>
      <c r="F476" s="437" t="s">
        <v>271</v>
      </c>
      <c r="G476" s="12"/>
      <c r="H476" s="282"/>
    </row>
    <row r="477" spans="1:8" ht="13.2" customHeight="1" x14ac:dyDescent="0.25">
      <c r="A477" s="834"/>
      <c r="B477" s="821" t="s">
        <v>308</v>
      </c>
      <c r="C477" s="822"/>
      <c r="D477" s="427" t="s">
        <v>51</v>
      </c>
      <c r="E477" s="445" t="s">
        <v>271</v>
      </c>
      <c r="F477" s="437" t="s">
        <v>271</v>
      </c>
      <c r="G477" s="12"/>
      <c r="H477" s="282"/>
    </row>
    <row r="478" spans="1:8" x14ac:dyDescent="0.25">
      <c r="A478" s="834"/>
      <c r="B478" s="419" t="s">
        <v>275</v>
      </c>
      <c r="C478" s="420"/>
      <c r="D478" s="444" t="s">
        <v>51</v>
      </c>
      <c r="E478" s="446" t="str">
        <f>E469</f>
        <v>No</v>
      </c>
      <c r="F478" s="437" t="s">
        <v>271</v>
      </c>
      <c r="G478" s="12"/>
      <c r="H478" s="282"/>
    </row>
    <row r="479" spans="1:8" x14ac:dyDescent="0.25">
      <c r="A479" s="834"/>
      <c r="B479" s="821" t="s">
        <v>316</v>
      </c>
      <c r="C479" s="822"/>
      <c r="D479" s="427" t="s">
        <v>271</v>
      </c>
      <c r="E479" s="447" t="s">
        <v>51</v>
      </c>
      <c r="F479" s="437" t="s">
        <v>271</v>
      </c>
      <c r="G479" s="12"/>
      <c r="H479" s="282"/>
    </row>
    <row r="480" spans="1:8" x14ac:dyDescent="0.25">
      <c r="A480" s="834"/>
      <c r="B480" s="821" t="s">
        <v>317</v>
      </c>
      <c r="C480" s="822"/>
      <c r="D480" s="427" t="s">
        <v>51</v>
      </c>
      <c r="E480" s="447" t="s">
        <v>271</v>
      </c>
      <c r="F480" s="437" t="s">
        <v>271</v>
      </c>
      <c r="G480" s="12"/>
      <c r="H480" s="282"/>
    </row>
    <row r="481" spans="1:8" ht="13.2" customHeight="1" x14ac:dyDescent="0.25">
      <c r="A481" s="834"/>
      <c r="B481" s="821" t="s">
        <v>276</v>
      </c>
      <c r="C481" s="822"/>
      <c r="D481" s="427" t="s">
        <v>51</v>
      </c>
      <c r="E481" s="447" t="s">
        <v>271</v>
      </c>
      <c r="F481" s="437" t="s">
        <v>271</v>
      </c>
      <c r="G481" s="12"/>
      <c r="H481" s="282"/>
    </row>
    <row r="482" spans="1:8" ht="13.2" customHeight="1" x14ac:dyDescent="0.25">
      <c r="A482" s="834"/>
      <c r="B482" s="821" t="s">
        <v>309</v>
      </c>
      <c r="C482" s="822"/>
      <c r="D482" s="444" t="s">
        <v>51</v>
      </c>
      <c r="E482" s="448" t="s">
        <v>271</v>
      </c>
      <c r="F482" s="437" t="s">
        <v>271</v>
      </c>
      <c r="G482" s="12"/>
      <c r="H482" s="282"/>
    </row>
    <row r="483" spans="1:8" ht="39.75" customHeight="1" x14ac:dyDescent="0.25">
      <c r="A483" s="834"/>
      <c r="B483" s="821" t="s">
        <v>318</v>
      </c>
      <c r="C483" s="822"/>
      <c r="D483" s="432" t="s">
        <v>51</v>
      </c>
      <c r="E483" s="449" t="s">
        <v>271</v>
      </c>
      <c r="F483" s="441" t="s">
        <v>271</v>
      </c>
      <c r="G483" s="12"/>
      <c r="H483" s="282"/>
    </row>
    <row r="484" spans="1:8" ht="41.25" customHeight="1" thickBot="1" x14ac:dyDescent="0.3">
      <c r="A484" s="835"/>
      <c r="B484" s="826" t="s">
        <v>319</v>
      </c>
      <c r="C484" s="827"/>
      <c r="D484" s="432" t="s">
        <v>51</v>
      </c>
      <c r="E484" s="449" t="s">
        <v>271</v>
      </c>
      <c r="F484" s="441" t="s">
        <v>271</v>
      </c>
      <c r="G484" s="12"/>
      <c r="H484" s="282"/>
    </row>
    <row r="485" spans="1:8" s="7" customFormat="1" ht="30" customHeight="1" x14ac:dyDescent="0.25">
      <c r="A485" s="828" t="s">
        <v>320</v>
      </c>
      <c r="B485" s="831" t="s">
        <v>321</v>
      </c>
      <c r="C485" s="832"/>
      <c r="D485" s="450">
        <v>44429</v>
      </c>
      <c r="E485" s="451">
        <f>D8</f>
        <v>45068</v>
      </c>
      <c r="F485" s="452" t="s">
        <v>51</v>
      </c>
      <c r="G485" s="48"/>
      <c r="H485" s="282"/>
    </row>
    <row r="486" spans="1:8" ht="13.2" customHeight="1" x14ac:dyDescent="0.25">
      <c r="A486" s="829"/>
      <c r="B486" s="821" t="s">
        <v>304</v>
      </c>
      <c r="C486" s="822"/>
      <c r="D486" s="444" t="s">
        <v>51</v>
      </c>
      <c r="E486" s="447" t="s">
        <v>271</v>
      </c>
      <c r="F486" s="437" t="s">
        <v>271</v>
      </c>
      <c r="G486" s="12"/>
      <c r="H486" s="282"/>
    </row>
    <row r="487" spans="1:8" ht="26.25" customHeight="1" x14ac:dyDescent="0.25">
      <c r="A487" s="829"/>
      <c r="B487" s="821" t="s">
        <v>313</v>
      </c>
      <c r="C487" s="822"/>
      <c r="D487" s="438">
        <v>56209</v>
      </c>
      <c r="E487" s="439">
        <f>E473</f>
        <v>55250</v>
      </c>
      <c r="F487" s="437" t="s">
        <v>271</v>
      </c>
      <c r="G487" s="12"/>
      <c r="H487" s="282"/>
    </row>
    <row r="488" spans="1:8" ht="25.5" customHeight="1" x14ac:dyDescent="0.25">
      <c r="A488" s="829"/>
      <c r="B488" s="821" t="s">
        <v>322</v>
      </c>
      <c r="C488" s="822"/>
      <c r="D488" s="427" t="s">
        <v>51</v>
      </c>
      <c r="E488" s="453" t="s">
        <v>51</v>
      </c>
      <c r="F488" s="437" t="s">
        <v>271</v>
      </c>
      <c r="G488" s="12"/>
      <c r="H488" s="282"/>
    </row>
    <row r="489" spans="1:8" ht="25.5" customHeight="1" x14ac:dyDescent="0.25">
      <c r="A489" s="829"/>
      <c r="B489" s="821" t="s">
        <v>323</v>
      </c>
      <c r="C489" s="825"/>
      <c r="D489" s="427" t="s">
        <v>271</v>
      </c>
      <c r="E489" s="453" t="s">
        <v>51</v>
      </c>
      <c r="F489" s="437" t="s">
        <v>271</v>
      </c>
      <c r="G489" s="12"/>
      <c r="H489" s="282"/>
    </row>
    <row r="490" spans="1:8" x14ac:dyDescent="0.25">
      <c r="A490" s="829"/>
      <c r="B490" s="821" t="s">
        <v>309</v>
      </c>
      <c r="C490" s="825"/>
      <c r="D490" s="427" t="s">
        <v>51</v>
      </c>
      <c r="E490" s="453" t="s">
        <v>271</v>
      </c>
      <c r="F490" s="437" t="s">
        <v>271</v>
      </c>
      <c r="G490" s="12"/>
      <c r="H490" s="282"/>
    </row>
    <row r="491" spans="1:8" ht="12.75" customHeight="1" x14ac:dyDescent="0.25">
      <c r="A491" s="829"/>
      <c r="B491" s="821" t="s">
        <v>305</v>
      </c>
      <c r="C491" s="822" t="s">
        <v>306</v>
      </c>
      <c r="D491" s="442">
        <f>D475</f>
        <v>76500000</v>
      </c>
      <c r="E491" s="443">
        <f>E475</f>
        <v>76500000</v>
      </c>
      <c r="F491" s="437" t="s">
        <v>271</v>
      </c>
      <c r="G491" s="12"/>
      <c r="H491" s="282"/>
    </row>
    <row r="492" spans="1:8" ht="12.75" customHeight="1" x14ac:dyDescent="0.25">
      <c r="A492" s="829"/>
      <c r="B492" s="419" t="s">
        <v>315</v>
      </c>
      <c r="C492" s="420"/>
      <c r="D492" s="427" t="s">
        <v>51</v>
      </c>
      <c r="E492" s="454" t="s">
        <v>271</v>
      </c>
      <c r="F492" s="437" t="s">
        <v>271</v>
      </c>
      <c r="G492" s="12"/>
      <c r="H492" s="282"/>
    </row>
    <row r="493" spans="1:8" ht="12.75" customHeight="1" x14ac:dyDescent="0.25">
      <c r="A493" s="829"/>
      <c r="B493" s="821" t="s">
        <v>308</v>
      </c>
      <c r="C493" s="825"/>
      <c r="D493" s="427" t="s">
        <v>51</v>
      </c>
      <c r="E493" s="454" t="s">
        <v>271</v>
      </c>
      <c r="F493" s="437" t="s">
        <v>271</v>
      </c>
      <c r="G493" s="12"/>
      <c r="H493" s="282"/>
    </row>
    <row r="494" spans="1:8" x14ac:dyDescent="0.25">
      <c r="A494" s="829"/>
      <c r="B494" s="821" t="s">
        <v>275</v>
      </c>
      <c r="C494" s="822"/>
      <c r="D494" s="427" t="s">
        <v>51</v>
      </c>
      <c r="E494" s="454" t="s">
        <v>271</v>
      </c>
      <c r="F494" s="437" t="s">
        <v>271</v>
      </c>
      <c r="G494" s="12"/>
      <c r="H494" s="282"/>
    </row>
    <row r="495" spans="1:8" x14ac:dyDescent="0.25">
      <c r="A495" s="829"/>
      <c r="B495" s="821" t="s">
        <v>317</v>
      </c>
      <c r="C495" s="822"/>
      <c r="D495" s="427" t="s">
        <v>51</v>
      </c>
      <c r="E495" s="454" t="s">
        <v>271</v>
      </c>
      <c r="F495" s="437" t="s">
        <v>271</v>
      </c>
      <c r="G495" s="12"/>
      <c r="H495" s="282"/>
    </row>
    <row r="496" spans="1:8" ht="13.2" customHeight="1" x14ac:dyDescent="0.25">
      <c r="A496" s="829"/>
      <c r="B496" s="821" t="s">
        <v>276</v>
      </c>
      <c r="C496" s="822"/>
      <c r="D496" s="427" t="s">
        <v>51</v>
      </c>
      <c r="E496" s="455" t="s">
        <v>271</v>
      </c>
      <c r="F496" s="437" t="s">
        <v>271</v>
      </c>
      <c r="G496" s="12"/>
      <c r="H496" s="282"/>
    </row>
    <row r="497" spans="1:8" ht="13.95" customHeight="1" thickBot="1" x14ac:dyDescent="0.3">
      <c r="A497" s="830"/>
      <c r="B497" s="826" t="s">
        <v>324</v>
      </c>
      <c r="C497" s="827"/>
      <c r="D497" s="456" t="s">
        <v>271</v>
      </c>
      <c r="E497" s="457" t="s">
        <v>51</v>
      </c>
      <c r="F497" s="458" t="s">
        <v>271</v>
      </c>
      <c r="G497" s="12"/>
      <c r="H497" s="282"/>
    </row>
    <row r="498" spans="1:8" ht="14.4" thickBot="1" x14ac:dyDescent="0.3">
      <c r="A498" s="459"/>
      <c r="B498" s="460"/>
      <c r="C498" s="461"/>
      <c r="D498" s="461"/>
      <c r="E498" s="462"/>
      <c r="F498" s="463"/>
    </row>
    <row r="499" spans="1:8" ht="17.399999999999999" thickBot="1" x14ac:dyDescent="0.35">
      <c r="A499" s="693" t="s">
        <v>325</v>
      </c>
      <c r="B499" s="694"/>
      <c r="C499" s="694"/>
      <c r="D499" s="694"/>
      <c r="E499" s="694"/>
      <c r="F499" s="695"/>
    </row>
    <row r="500" spans="1:8" ht="14.4" thickBot="1" x14ac:dyDescent="0.3">
      <c r="A500" s="464" t="s">
        <v>326</v>
      </c>
      <c r="B500" s="465" t="s">
        <v>327</v>
      </c>
      <c r="C500" s="466" t="s">
        <v>328</v>
      </c>
      <c r="D500" s="467" t="s">
        <v>329</v>
      </c>
      <c r="E500" s="468" t="s">
        <v>330</v>
      </c>
      <c r="F500" s="469"/>
    </row>
    <row r="501" spans="1:8" ht="13.8" x14ac:dyDescent="0.25">
      <c r="A501" s="470" t="s">
        <v>331</v>
      </c>
      <c r="B501" s="471">
        <v>145</v>
      </c>
      <c r="C501" s="472">
        <f>B501/$C$356</f>
        <v>4.7339209924910218E-2</v>
      </c>
      <c r="D501" s="473">
        <v>87548287.909999937</v>
      </c>
      <c r="E501" s="474">
        <f>D501/$C$357</f>
        <v>6.0387719111256358E-2</v>
      </c>
      <c r="F501" s="469"/>
    </row>
    <row r="502" spans="1:8" ht="13.8" x14ac:dyDescent="0.25">
      <c r="A502" s="475" t="s">
        <v>332</v>
      </c>
      <c r="B502" s="471">
        <v>38</v>
      </c>
      <c r="C502" s="472">
        <f>B502/$C$356</f>
        <v>1.2406137773424747E-2</v>
      </c>
      <c r="D502" s="476">
        <v>22778208.529999997</v>
      </c>
      <c r="E502" s="474">
        <f>D502/$C$357</f>
        <v>1.5711604320364423E-2</v>
      </c>
      <c r="F502" s="469"/>
    </row>
    <row r="503" spans="1:8" ht="13.8" x14ac:dyDescent="0.25">
      <c r="A503" s="475" t="s">
        <v>333</v>
      </c>
      <c r="B503" s="471">
        <v>0</v>
      </c>
      <c r="C503" s="472">
        <f>B503/$C$356</f>
        <v>0</v>
      </c>
      <c r="D503" s="476">
        <v>0</v>
      </c>
      <c r="E503" s="474">
        <f>D503/$C$357</f>
        <v>0</v>
      </c>
      <c r="F503" s="469"/>
    </row>
    <row r="504" spans="1:8" ht="13.8" x14ac:dyDescent="0.25">
      <c r="A504" s="475" t="s">
        <v>334</v>
      </c>
      <c r="B504" s="471">
        <v>32</v>
      </c>
      <c r="C504" s="472">
        <f>B504/$C$356</f>
        <v>1.0447273914462945E-2</v>
      </c>
      <c r="D504" s="476">
        <v>19050217.160000004</v>
      </c>
      <c r="E504" s="474">
        <f>D504/$C$357</f>
        <v>1.3140167447353534E-2</v>
      </c>
      <c r="F504" s="469"/>
    </row>
    <row r="505" spans="1:8" ht="14.4" thickBot="1" x14ac:dyDescent="0.3">
      <c r="A505" s="475" t="s">
        <v>335</v>
      </c>
      <c r="B505" s="477">
        <v>37</v>
      </c>
      <c r="C505" s="472">
        <f>B505/$C$356</f>
        <v>1.2079660463597781E-2</v>
      </c>
      <c r="D505" s="476">
        <v>23823252.730000004</v>
      </c>
      <c r="E505" s="474">
        <f>D505/$C$357</f>
        <v>1.6432438926214436E-2</v>
      </c>
      <c r="F505" s="469"/>
    </row>
    <row r="506" spans="1:8" ht="14.4" thickBot="1" x14ac:dyDescent="0.3">
      <c r="A506" s="478" t="s">
        <v>336</v>
      </c>
      <c r="B506" s="479">
        <f>SUM(B501:B505)</f>
        <v>252</v>
      </c>
      <c r="C506" s="480">
        <f>SUM(C501:C505)</f>
        <v>8.2272282076395684E-2</v>
      </c>
      <c r="D506" s="481">
        <f>SUM(D501:D505)</f>
        <v>153199966.32999992</v>
      </c>
      <c r="E506" s="480">
        <f>SUM(E501:E505)</f>
        <v>0.10567192980518875</v>
      </c>
      <c r="F506" s="469"/>
    </row>
    <row r="507" spans="1:8" ht="14.4" thickBot="1" x14ac:dyDescent="0.3">
      <c r="A507" s="482"/>
      <c r="B507" s="483"/>
      <c r="C507" s="483"/>
      <c r="D507" s="483"/>
      <c r="E507" s="462"/>
      <c r="F507" s="463"/>
    </row>
    <row r="508" spans="1:8" ht="14.4" thickBot="1" x14ac:dyDescent="0.3">
      <c r="A508" s="484" t="s">
        <v>337</v>
      </c>
      <c r="B508" s="485"/>
      <c r="C508" s="486">
        <v>0.94579614991371208</v>
      </c>
      <c r="D508" s="483"/>
      <c r="E508" s="462"/>
      <c r="F508" s="463"/>
    </row>
    <row r="509" spans="1:8" ht="14.4" thickBot="1" x14ac:dyDescent="0.3">
      <c r="A509" s="487"/>
      <c r="B509" s="488"/>
      <c r="C509" s="488"/>
      <c r="D509" s="483"/>
      <c r="E509" s="462"/>
      <c r="F509" s="463"/>
    </row>
    <row r="510" spans="1:8" ht="17.399999999999999" thickBot="1" x14ac:dyDescent="0.35">
      <c r="A510" s="693" t="s">
        <v>338</v>
      </c>
      <c r="B510" s="694"/>
      <c r="C510" s="694"/>
      <c r="D510" s="694"/>
      <c r="E510" s="694"/>
      <c r="F510" s="695"/>
    </row>
    <row r="511" spans="1:8" s="489" customFormat="1" ht="28.2" thickBot="1" x14ac:dyDescent="0.3">
      <c r="A511" s="464" t="s">
        <v>339</v>
      </c>
      <c r="B511" s="464" t="s">
        <v>340</v>
      </c>
      <c r="C511" s="464" t="s">
        <v>341</v>
      </c>
      <c r="D511" s="464" t="s">
        <v>342</v>
      </c>
      <c r="E511" s="465" t="s">
        <v>343</v>
      </c>
      <c r="F511" s="465" t="s">
        <v>344</v>
      </c>
    </row>
    <row r="512" spans="1:8" s="489" customFormat="1" ht="14.4" thickBot="1" x14ac:dyDescent="0.3">
      <c r="A512" s="490" t="s">
        <v>345</v>
      </c>
      <c r="B512" s="491">
        <v>102886470.02999999</v>
      </c>
      <c r="C512" s="491">
        <v>113112532.68000001</v>
      </c>
      <c r="D512" s="491">
        <v>10226062.650000017</v>
      </c>
      <c r="E512" s="492">
        <v>342049.80578250508</v>
      </c>
      <c r="F512" s="493">
        <f>SUM(F513:F519)</f>
        <v>1</v>
      </c>
    </row>
    <row r="513" spans="1:8" s="141" customFormat="1" x14ac:dyDescent="0.25">
      <c r="A513" s="494" t="s">
        <v>346</v>
      </c>
      <c r="B513" s="495">
        <v>36865550.18999999</v>
      </c>
      <c r="C513" s="496">
        <v>42465154.49000001</v>
      </c>
      <c r="D513" s="495">
        <v>5599604.3000000194</v>
      </c>
      <c r="E513" s="497"/>
      <c r="F513" s="691">
        <f>IFERROR(C513/$C$512,0)</f>
        <v>0.37542395598315947</v>
      </c>
      <c r="G513" s="498"/>
    </row>
    <row r="514" spans="1:8" s="141" customFormat="1" x14ac:dyDescent="0.25">
      <c r="A514" s="38" t="s">
        <v>347</v>
      </c>
      <c r="B514" s="499">
        <v>0</v>
      </c>
      <c r="C514" s="500">
        <v>0</v>
      </c>
      <c r="D514" s="499">
        <v>0</v>
      </c>
      <c r="E514" s="501"/>
      <c r="F514" s="692">
        <f t="shared" ref="F514:F518" si="1">IFERROR(C514/$C$512,0)</f>
        <v>0</v>
      </c>
      <c r="G514" s="498"/>
    </row>
    <row r="515" spans="1:8" s="141" customFormat="1" x14ac:dyDescent="0.25">
      <c r="A515" s="38" t="s">
        <v>348</v>
      </c>
      <c r="B515" s="499">
        <v>332638</v>
      </c>
      <c r="C515" s="500">
        <v>2523342</v>
      </c>
      <c r="D515" s="499">
        <v>2190704</v>
      </c>
      <c r="E515" s="502">
        <v>143953.49578250508</v>
      </c>
      <c r="F515" s="692">
        <f t="shared" si="1"/>
        <v>2.2308244190222828E-2</v>
      </c>
      <c r="G515" s="498"/>
    </row>
    <row r="516" spans="1:8" s="141" customFormat="1" x14ac:dyDescent="0.25">
      <c r="A516" s="38" t="s">
        <v>349</v>
      </c>
      <c r="B516" s="499">
        <v>1949459.4300000002</v>
      </c>
      <c r="C516" s="500">
        <v>2715444.43</v>
      </c>
      <c r="D516" s="499">
        <v>765985</v>
      </c>
      <c r="E516" s="503">
        <v>168316.4</v>
      </c>
      <c r="F516" s="692">
        <f t="shared" si="1"/>
        <v>2.4006574388022093E-2</v>
      </c>
      <c r="G516" s="498"/>
    </row>
    <row r="517" spans="1:8" s="141" customFormat="1" x14ac:dyDescent="0.25">
      <c r="A517" s="38" t="s">
        <v>350</v>
      </c>
      <c r="B517" s="499">
        <v>19898914.320000004</v>
      </c>
      <c r="C517" s="500">
        <v>18696560.920000002</v>
      </c>
      <c r="D517" s="499">
        <v>-1202353.4000000022</v>
      </c>
      <c r="E517" s="504"/>
      <c r="F517" s="692">
        <f t="shared" si="1"/>
        <v>0.16529168322040264</v>
      </c>
      <c r="G517" s="498"/>
    </row>
    <row r="518" spans="1:8" s="141" customFormat="1" x14ac:dyDescent="0.25">
      <c r="A518" s="38" t="s">
        <v>351</v>
      </c>
      <c r="B518" s="499">
        <v>43839908.089999989</v>
      </c>
      <c r="C518" s="500">
        <v>46712030.839999989</v>
      </c>
      <c r="D518" s="499">
        <v>2872122.75</v>
      </c>
      <c r="E518" s="505"/>
      <c r="F518" s="692">
        <f t="shared" si="1"/>
        <v>0.41296954221819293</v>
      </c>
      <c r="G518" s="498"/>
    </row>
    <row r="519" spans="1:8" s="141" customFormat="1" ht="13.8" thickBot="1" x14ac:dyDescent="0.3">
      <c r="A519" s="506" t="s">
        <v>352</v>
      </c>
      <c r="B519" s="507"/>
      <c r="C519" s="508"/>
      <c r="D519" s="509"/>
      <c r="E519" s="510">
        <v>29779.910000000003</v>
      </c>
      <c r="F519" s="690"/>
      <c r="G519" s="498"/>
    </row>
    <row r="520" spans="1:8" s="489" customFormat="1" ht="13.8" x14ac:dyDescent="0.25">
      <c r="A520" s="511"/>
      <c r="B520" s="512"/>
      <c r="C520" s="512"/>
      <c r="D520" s="512"/>
      <c r="E520" s="512"/>
      <c r="F520" s="513"/>
      <c r="G520" s="514"/>
    </row>
    <row r="521" spans="1:8" s="489" customFormat="1" ht="14.4" thickBot="1" x14ac:dyDescent="0.3">
      <c r="A521" s="511"/>
      <c r="B521" s="512"/>
      <c r="C521" s="512"/>
      <c r="D521" s="512"/>
      <c r="E521" s="512"/>
      <c r="F521" s="309"/>
      <c r="G521" s="514"/>
    </row>
    <row r="522" spans="1:8" ht="14.4" thickBot="1" x14ac:dyDescent="0.3">
      <c r="A522" s="464" t="s">
        <v>339</v>
      </c>
      <c r="B522" s="464" t="s">
        <v>340</v>
      </c>
      <c r="C522" s="464" t="s">
        <v>341</v>
      </c>
      <c r="D522" s="464" t="s">
        <v>342</v>
      </c>
      <c r="E522" s="515"/>
      <c r="F522" s="309"/>
      <c r="G522" s="12"/>
    </row>
    <row r="523" spans="1:8" ht="13.8" x14ac:dyDescent="0.25">
      <c r="A523" s="516" t="s">
        <v>353</v>
      </c>
      <c r="B523" s="517">
        <f>B512</f>
        <v>102886470.02999999</v>
      </c>
      <c r="C523" s="517">
        <f>C512</f>
        <v>113112532.68000001</v>
      </c>
      <c r="D523" s="517">
        <f>C523-B523</f>
        <v>10226062.650000021</v>
      </c>
      <c r="E523" s="515"/>
      <c r="F523" s="309"/>
      <c r="G523" s="12"/>
    </row>
    <row r="524" spans="1:8" ht="13.8" x14ac:dyDescent="0.25">
      <c r="A524" s="518" t="s">
        <v>354</v>
      </c>
      <c r="B524" s="519">
        <f>SUM(B514:B518)-SUM(E514:E517)</f>
        <v>65708649.944217481</v>
      </c>
      <c r="C524" s="519">
        <f>SUM(C514:C518)-SUM(E514:E517)</f>
        <v>70335108.294217497</v>
      </c>
      <c r="D524" s="520">
        <f>C524-B524</f>
        <v>4626458.3500000164</v>
      </c>
      <c r="E524" s="515"/>
      <c r="F524" s="309"/>
      <c r="G524" s="12"/>
    </row>
    <row r="525" spans="1:8" ht="13.8" x14ac:dyDescent="0.25">
      <c r="A525" s="521" t="s">
        <v>355</v>
      </c>
      <c r="B525" s="522">
        <f>B523-B524</f>
        <v>37177820.085782506</v>
      </c>
      <c r="C525" s="522">
        <f>C523-C524</f>
        <v>42777424.38578251</v>
      </c>
      <c r="D525" s="522">
        <f>C525-B525</f>
        <v>5599604.3000000045</v>
      </c>
      <c r="E525" s="515"/>
      <c r="F525" s="309"/>
      <c r="G525" s="12"/>
    </row>
    <row r="526" spans="1:8" ht="14.4" thickBot="1" x14ac:dyDescent="0.3">
      <c r="A526" s="518" t="s">
        <v>356</v>
      </c>
      <c r="B526" s="523">
        <v>312269.90000000002</v>
      </c>
      <c r="C526" s="524">
        <f>E516+E515</f>
        <v>312269.89578250505</v>
      </c>
      <c r="D526" s="525">
        <f>C526-B526</f>
        <v>-4.2174949776381254E-3</v>
      </c>
      <c r="E526" s="515"/>
      <c r="F526" s="309"/>
      <c r="G526" s="12"/>
    </row>
    <row r="527" spans="1:8" ht="14.4" thickBot="1" x14ac:dyDescent="0.3">
      <c r="A527" s="526" t="s">
        <v>346</v>
      </c>
      <c r="B527" s="527">
        <f>B525-B526</f>
        <v>36865550.185782507</v>
      </c>
      <c r="C527" s="528">
        <f>C525-C526</f>
        <v>42465154.490000002</v>
      </c>
      <c r="D527" s="528">
        <f>C527-B527</f>
        <v>5599604.304217495</v>
      </c>
      <c r="E527" s="515"/>
      <c r="F527" s="309"/>
      <c r="G527" s="12"/>
    </row>
    <row r="528" spans="1:8" ht="13.8" x14ac:dyDescent="0.25">
      <c r="A528" s="529" t="s">
        <v>357</v>
      </c>
      <c r="B528" s="515"/>
      <c r="C528" s="515"/>
      <c r="D528" s="515"/>
      <c r="E528" s="515"/>
      <c r="F528" s="309"/>
      <c r="G528" s="12"/>
      <c r="H528" s="530"/>
    </row>
    <row r="529" spans="1:8" ht="13.8" x14ac:dyDescent="0.25">
      <c r="A529" s="529" t="s">
        <v>358</v>
      </c>
      <c r="B529" s="184"/>
      <c r="C529" s="184"/>
      <c r="D529" s="184"/>
      <c r="E529" s="185"/>
      <c r="F529" s="309"/>
      <c r="G529" s="12"/>
      <c r="H529" s="252"/>
    </row>
    <row r="530" spans="1:8" ht="14.4" thickBot="1" x14ac:dyDescent="0.3">
      <c r="A530" s="531"/>
      <c r="B530" s="184"/>
      <c r="C530" s="184"/>
      <c r="D530" s="184"/>
      <c r="E530" s="185"/>
      <c r="F530" s="309"/>
      <c r="G530" s="12"/>
    </row>
    <row r="531" spans="1:8" ht="15" thickBot="1" x14ac:dyDescent="0.35">
      <c r="A531" s="532"/>
      <c r="B531" s="533" t="s">
        <v>359</v>
      </c>
      <c r="C531" s="534"/>
      <c r="D531" s="534"/>
      <c r="E531" s="535"/>
      <c r="F531" s="74"/>
      <c r="G531" s="12"/>
    </row>
    <row r="532" spans="1:8" ht="14.4" x14ac:dyDescent="0.3">
      <c r="A532" s="536" t="s">
        <v>346</v>
      </c>
      <c r="B532" s="537">
        <f t="shared" ref="B532:B537" si="2">F513</f>
        <v>0.37542395598315947</v>
      </c>
      <c r="C532" s="534"/>
      <c r="D532" s="534"/>
      <c r="E532" s="535"/>
      <c r="F532" s="74"/>
      <c r="G532" s="12"/>
    </row>
    <row r="533" spans="1:8" ht="14.4" x14ac:dyDescent="0.3">
      <c r="A533" s="538" t="s">
        <v>347</v>
      </c>
      <c r="B533" s="539">
        <f t="shared" si="2"/>
        <v>0</v>
      </c>
      <c r="C533" s="534"/>
      <c r="D533" s="534"/>
      <c r="E533" s="535"/>
      <c r="F533" s="74"/>
      <c r="G533" s="12"/>
    </row>
    <row r="534" spans="1:8" ht="14.4" x14ac:dyDescent="0.3">
      <c r="A534" s="538" t="s">
        <v>348</v>
      </c>
      <c r="B534" s="539">
        <f t="shared" si="2"/>
        <v>2.2308244190222828E-2</v>
      </c>
      <c r="C534" s="534"/>
      <c r="D534" s="534"/>
      <c r="E534" s="535"/>
      <c r="F534" s="74"/>
      <c r="G534" s="12"/>
    </row>
    <row r="535" spans="1:8" ht="14.4" x14ac:dyDescent="0.3">
      <c r="A535" s="538" t="s">
        <v>349</v>
      </c>
      <c r="B535" s="539">
        <f t="shared" si="2"/>
        <v>2.4006574388022093E-2</v>
      </c>
      <c r="C535" s="534"/>
      <c r="D535" s="534"/>
      <c r="E535" s="535"/>
      <c r="F535" s="74"/>
      <c r="G535" s="12"/>
    </row>
    <row r="536" spans="1:8" ht="14.4" x14ac:dyDescent="0.3">
      <c r="A536" s="538" t="s">
        <v>350</v>
      </c>
      <c r="B536" s="539">
        <f t="shared" si="2"/>
        <v>0.16529168322040264</v>
      </c>
      <c r="C536" s="534"/>
      <c r="D536" s="534"/>
      <c r="E536" s="535"/>
      <c r="F536" s="74"/>
      <c r="G536" s="12"/>
    </row>
    <row r="537" spans="1:8" ht="15" thickBot="1" x14ac:dyDescent="0.35">
      <c r="A537" s="540" t="s">
        <v>351</v>
      </c>
      <c r="B537" s="541">
        <f t="shared" si="2"/>
        <v>0.41296954221819293</v>
      </c>
      <c r="C537" s="534"/>
      <c r="D537" s="534"/>
      <c r="E537" s="535"/>
      <c r="F537" s="74"/>
      <c r="G537" s="12"/>
    </row>
    <row r="538" spans="1:8" ht="15" thickBot="1" x14ac:dyDescent="0.35">
      <c r="A538" s="542"/>
      <c r="B538" s="543">
        <f>SUM(B532:B537)</f>
        <v>1</v>
      </c>
      <c r="C538" s="544"/>
      <c r="D538" s="544"/>
      <c r="E538" s="535"/>
      <c r="F538" s="74"/>
      <c r="G538" s="12"/>
    </row>
    <row r="539" spans="1:8" ht="15.6" thickTop="1" thickBot="1" x14ac:dyDescent="0.35">
      <c r="A539" s="545"/>
      <c r="B539" s="546"/>
      <c r="C539" s="547"/>
      <c r="D539" s="547"/>
      <c r="E539" s="313"/>
      <c r="F539" s="273"/>
      <c r="G539" s="12"/>
    </row>
    <row r="540" spans="1:8" ht="17.399999999999999" thickBot="1" x14ac:dyDescent="0.35">
      <c r="A540" s="693" t="s">
        <v>360</v>
      </c>
      <c r="B540" s="694"/>
      <c r="C540" s="694"/>
      <c r="D540" s="694"/>
      <c r="E540" s="694"/>
      <c r="F540" s="695"/>
      <c r="G540" s="12"/>
    </row>
    <row r="541" spans="1:8" ht="28.2" thickBot="1" x14ac:dyDescent="0.3">
      <c r="A541" s="548" t="s">
        <v>361</v>
      </c>
      <c r="B541" s="549" t="s">
        <v>362</v>
      </c>
      <c r="C541" s="550" t="s">
        <v>363</v>
      </c>
      <c r="D541" s="235" t="s">
        <v>364</v>
      </c>
      <c r="E541" s="551" t="s">
        <v>365</v>
      </c>
      <c r="F541" s="551" t="s">
        <v>366</v>
      </c>
      <c r="G541" s="12"/>
    </row>
    <row r="542" spans="1:8" ht="13.8" thickBot="1" x14ac:dyDescent="0.3">
      <c r="A542" s="552">
        <v>1</v>
      </c>
      <c r="B542" s="553">
        <f>E542/C357</f>
        <v>3.1051551649502747E-6</v>
      </c>
      <c r="C542" s="554">
        <v>763095.14</v>
      </c>
      <c r="D542" s="554">
        <f>C542-E542</f>
        <v>758593.38</v>
      </c>
      <c r="E542" s="555">
        <v>4501.7600000000093</v>
      </c>
      <c r="F542" s="556">
        <f>IFERROR(E542/C542,0)</f>
        <v>5.8993430360466054E-3</v>
      </c>
      <c r="G542" s="12"/>
    </row>
    <row r="543" spans="1:8" ht="14.4" thickBot="1" x14ac:dyDescent="0.3">
      <c r="A543" s="557"/>
      <c r="B543" s="558"/>
      <c r="C543" s="559"/>
      <c r="D543" s="559"/>
      <c r="E543" s="559"/>
      <c r="F543" s="74"/>
      <c r="G543" s="12"/>
    </row>
    <row r="544" spans="1:8" ht="28.2" thickBot="1" x14ac:dyDescent="0.3">
      <c r="A544" s="548" t="s">
        <v>367</v>
      </c>
      <c r="B544" s="548" t="s">
        <v>368</v>
      </c>
      <c r="C544" s="560" t="s">
        <v>369</v>
      </c>
      <c r="D544" s="550" t="s">
        <v>370</v>
      </c>
      <c r="E544" s="561" t="s">
        <v>371</v>
      </c>
      <c r="F544" s="309"/>
      <c r="G544" s="12"/>
    </row>
    <row r="545" spans="1:8" ht="14.4" thickBot="1" x14ac:dyDescent="0.3">
      <c r="A545" s="562">
        <v>24009.480493849635</v>
      </c>
      <c r="B545" s="563">
        <v>15</v>
      </c>
      <c r="C545" s="564">
        <f>A545/D29</f>
        <v>1.6094472447972358E-5</v>
      </c>
      <c r="D545" s="565">
        <v>8331247.6499999994</v>
      </c>
      <c r="E545" s="566">
        <f>A545/D545</f>
        <v>2.8818589366803467E-3</v>
      </c>
      <c r="F545" s="74"/>
      <c r="G545" s="12"/>
    </row>
    <row r="546" spans="1:8" ht="14.4" thickBot="1" x14ac:dyDescent="0.3">
      <c r="A546" s="567"/>
      <c r="B546" s="558"/>
      <c r="C546" s="559"/>
      <c r="D546" s="559"/>
      <c r="E546" s="559"/>
      <c r="F546" s="74"/>
      <c r="G546" s="12"/>
    </row>
    <row r="547" spans="1:8" ht="28.2" thickBot="1" x14ac:dyDescent="0.3">
      <c r="A547" s="548" t="s">
        <v>372</v>
      </c>
      <c r="B547" s="548" t="s">
        <v>373</v>
      </c>
      <c r="C547" s="548" t="s">
        <v>374</v>
      </c>
      <c r="D547" s="560" t="s">
        <v>375</v>
      </c>
      <c r="E547" s="568"/>
      <c r="F547" s="309"/>
      <c r="G547" s="12"/>
      <c r="H547" s="252"/>
    </row>
    <row r="548" spans="1:8" ht="14.4" thickBot="1" x14ac:dyDescent="0.3">
      <c r="A548" s="569">
        <v>3372242.18</v>
      </c>
      <c r="B548" s="570">
        <v>3</v>
      </c>
      <c r="C548" s="569">
        <v>134383.62578250509</v>
      </c>
      <c r="D548" s="570">
        <v>3</v>
      </c>
      <c r="E548" s="571"/>
      <c r="F548" s="74"/>
      <c r="G548" s="12"/>
    </row>
    <row r="549" spans="1:8" ht="14.4" thickBot="1" x14ac:dyDescent="0.3">
      <c r="A549" s="572"/>
      <c r="B549" s="73"/>
      <c r="C549" s="73"/>
      <c r="D549" s="73"/>
      <c r="E549" s="535"/>
      <c r="F549" s="74"/>
      <c r="G549" s="12"/>
    </row>
    <row r="550" spans="1:8" ht="13.95" hidden="1" customHeight="1" thickBot="1" x14ac:dyDescent="0.3">
      <c r="A550" s="573"/>
      <c r="B550" s="574"/>
      <c r="C550" s="574"/>
      <c r="D550" s="574"/>
      <c r="E550" s="574"/>
      <c r="F550" s="575"/>
      <c r="G550" s="12"/>
    </row>
    <row r="551" spans="1:8" ht="17.399999999999999" thickBot="1" x14ac:dyDescent="0.35">
      <c r="A551" s="693" t="s">
        <v>376</v>
      </c>
      <c r="B551" s="694"/>
      <c r="C551" s="694"/>
      <c r="D551" s="694"/>
      <c r="E551" s="694"/>
      <c r="F551" s="695"/>
      <c r="G551" s="12"/>
    </row>
    <row r="552" spans="1:8" ht="14.4" thickBot="1" x14ac:dyDescent="0.3">
      <c r="A552" s="843" t="s">
        <v>377</v>
      </c>
      <c r="B552" s="844"/>
      <c r="C552" s="844"/>
      <c r="D552" s="844"/>
      <c r="E552" s="844"/>
      <c r="F552" s="845"/>
      <c r="G552" s="12"/>
    </row>
    <row r="553" spans="1:8" ht="13.8" thickBot="1" x14ac:dyDescent="0.3">
      <c r="A553" s="576" t="s">
        <v>378</v>
      </c>
      <c r="B553" s="576" t="s">
        <v>379</v>
      </c>
      <c r="C553" s="576" t="s">
        <v>380</v>
      </c>
      <c r="D553" s="576" t="s">
        <v>381</v>
      </c>
      <c r="E553" s="576" t="s">
        <v>382</v>
      </c>
      <c r="F553" s="576" t="s">
        <v>383</v>
      </c>
      <c r="G553" s="12"/>
    </row>
    <row r="554" spans="1:8" ht="13.8" thickBot="1" x14ac:dyDescent="0.3">
      <c r="A554" s="577">
        <v>3.3478131695067193E-3</v>
      </c>
      <c r="B554" s="578">
        <v>0.225651521363605</v>
      </c>
      <c r="C554" s="578">
        <v>0.18964827975745546</v>
      </c>
      <c r="D554" s="578">
        <v>0.12789056802231891</v>
      </c>
      <c r="E554" s="578">
        <v>7.6073189179308054E-2</v>
      </c>
      <c r="F554" s="578">
        <v>6.7323685299964686E-2</v>
      </c>
      <c r="G554" s="12"/>
    </row>
    <row r="555" spans="1:8" ht="13.8" thickBot="1" x14ac:dyDescent="0.3">
      <c r="A555" s="579"/>
      <c r="B555" s="580"/>
      <c r="C555" s="580"/>
      <c r="D555" s="580"/>
      <c r="E555" s="580"/>
      <c r="F555" s="581"/>
      <c r="G555" s="12"/>
    </row>
    <row r="556" spans="1:8" ht="13.8" thickBot="1" x14ac:dyDescent="0.3">
      <c r="A556" s="582" t="s">
        <v>384</v>
      </c>
      <c r="B556" s="582" t="s">
        <v>385</v>
      </c>
      <c r="C556" s="582" t="s">
        <v>386</v>
      </c>
      <c r="D556" s="582" t="s">
        <v>387</v>
      </c>
      <c r="E556" s="582" t="s">
        <v>388</v>
      </c>
      <c r="F556" s="582" t="s">
        <v>389</v>
      </c>
      <c r="G556" s="12"/>
    </row>
    <row r="557" spans="1:8" ht="13.8" thickBot="1" x14ac:dyDescent="0.3">
      <c r="A557" s="578">
        <v>4.3648075613744286E-2</v>
      </c>
      <c r="B557" s="578">
        <v>4.362237140756775E-2</v>
      </c>
      <c r="C557" s="578">
        <v>7.3750539645538349E-2</v>
      </c>
      <c r="D557" s="578">
        <v>0.10720465424093129</v>
      </c>
      <c r="E557" s="578">
        <v>8.4060141172407121E-2</v>
      </c>
      <c r="F557" s="578">
        <v>6.9432387126427964E-2</v>
      </c>
      <c r="G557" s="12"/>
    </row>
    <row r="558" spans="1:8" ht="14.4" thickBot="1" x14ac:dyDescent="0.3">
      <c r="A558" s="579"/>
      <c r="B558" s="583"/>
      <c r="C558" s="583"/>
      <c r="D558" s="583"/>
      <c r="E558" s="584"/>
      <c r="F558" s="585"/>
      <c r="G558" s="12"/>
    </row>
    <row r="559" spans="1:8" ht="13.8" thickBot="1" x14ac:dyDescent="0.3">
      <c r="A559" s="582" t="s">
        <v>390</v>
      </c>
      <c r="B559" s="582" t="s">
        <v>391</v>
      </c>
      <c r="C559" s="582" t="s">
        <v>392</v>
      </c>
      <c r="D559" s="582" t="s">
        <v>393</v>
      </c>
      <c r="E559" s="582" t="s">
        <v>394</v>
      </c>
      <c r="F559" s="582" t="s">
        <v>395</v>
      </c>
      <c r="G559" s="12"/>
    </row>
    <row r="560" spans="1:8" ht="13.8" thickBot="1" x14ac:dyDescent="0.3">
      <c r="A560" s="578">
        <v>0.10686548908242932</v>
      </c>
      <c r="B560" s="578">
        <v>7.5388778427303849E-2</v>
      </c>
      <c r="C560" s="578">
        <v>6.820669804201307E-2</v>
      </c>
      <c r="D560" s="578">
        <v>7.4077213931446395E-2</v>
      </c>
      <c r="E560" s="578">
        <v>6.7306401518001935E-2</v>
      </c>
      <c r="F560" s="578">
        <v>6.8092677298413617E-2</v>
      </c>
      <c r="G560" s="12"/>
    </row>
    <row r="561" spans="1:7" ht="14.4" thickBot="1" x14ac:dyDescent="0.3">
      <c r="A561" s="582" t="s">
        <v>396</v>
      </c>
      <c r="B561" s="583"/>
      <c r="C561" s="583"/>
      <c r="D561" s="583"/>
      <c r="E561" s="584"/>
      <c r="F561" s="585"/>
      <c r="G561" s="12"/>
    </row>
    <row r="562" spans="1:7" ht="14.4" thickBot="1" x14ac:dyDescent="0.3">
      <c r="A562" s="578">
        <v>5.7254650859605682E-2</v>
      </c>
      <c r="B562" s="583"/>
      <c r="C562" s="583"/>
      <c r="D562" s="583"/>
      <c r="E562" s="584"/>
      <c r="F562" s="585"/>
      <c r="G562" s="12"/>
    </row>
    <row r="563" spans="1:7" ht="14.4" thickBot="1" x14ac:dyDescent="0.3">
      <c r="A563" s="586"/>
      <c r="B563" s="587"/>
      <c r="C563" s="583"/>
      <c r="D563" s="583"/>
      <c r="E563" s="584"/>
      <c r="F563" s="585"/>
      <c r="G563" s="12"/>
    </row>
    <row r="564" spans="1:7" ht="14.4" thickBot="1" x14ac:dyDescent="0.3">
      <c r="A564" s="846" t="s">
        <v>397</v>
      </c>
      <c r="B564" s="847"/>
      <c r="C564" s="847"/>
      <c r="D564" s="847"/>
      <c r="E564" s="847"/>
      <c r="F564" s="848"/>
      <c r="G564" s="12"/>
    </row>
    <row r="565" spans="1:7" ht="13.8" thickBot="1" x14ac:dyDescent="0.3">
      <c r="A565" s="576" t="s">
        <v>378</v>
      </c>
      <c r="B565" s="576" t="s">
        <v>379</v>
      </c>
      <c r="C565" s="576" t="s">
        <v>380</v>
      </c>
      <c r="D565" s="576" t="s">
        <v>381</v>
      </c>
      <c r="E565" s="576" t="s">
        <v>382</v>
      </c>
      <c r="F565" s="576" t="s">
        <v>383</v>
      </c>
      <c r="G565" s="12"/>
    </row>
    <row r="566" spans="1:7" ht="13.8" thickBot="1" x14ac:dyDescent="0.3">
      <c r="A566" s="577">
        <v>1.0979089238261408E-2</v>
      </c>
      <c r="B566" s="578">
        <v>0.23249766171444786</v>
      </c>
      <c r="C566" s="578">
        <v>0.21921370392374762</v>
      </c>
      <c r="D566" s="578">
        <v>0.15704763012519773</v>
      </c>
      <c r="E566" s="578">
        <v>0.11193683929038789</v>
      </c>
      <c r="F566" s="578">
        <v>0.1031644051713847</v>
      </c>
      <c r="G566" s="12"/>
    </row>
    <row r="567" spans="1:7" ht="13.8" thickBot="1" x14ac:dyDescent="0.3">
      <c r="A567" s="579"/>
      <c r="B567" s="580"/>
      <c r="C567" s="580"/>
      <c r="D567" s="580"/>
      <c r="E567" s="580"/>
      <c r="F567" s="581"/>
      <c r="G567" s="12"/>
    </row>
    <row r="568" spans="1:7" ht="13.8" thickBot="1" x14ac:dyDescent="0.3">
      <c r="A568" s="582" t="s">
        <v>384</v>
      </c>
      <c r="B568" s="582" t="s">
        <v>385</v>
      </c>
      <c r="C568" s="582" t="s">
        <v>386</v>
      </c>
      <c r="D568" s="582" t="s">
        <v>387</v>
      </c>
      <c r="E568" s="582" t="s">
        <v>388</v>
      </c>
      <c r="F568" s="582" t="s">
        <v>389</v>
      </c>
      <c r="G568" s="12"/>
    </row>
    <row r="569" spans="1:7" ht="13.8" thickBot="1" x14ac:dyDescent="0.3">
      <c r="A569" s="578">
        <v>8.3389982201547475E-2</v>
      </c>
      <c r="B569" s="578">
        <v>9.7066822234235017E-2</v>
      </c>
      <c r="C569" s="578">
        <v>0.12977243033188546</v>
      </c>
      <c r="D569" s="578">
        <v>0.16509873385784124</v>
      </c>
      <c r="E569" s="578">
        <v>0.1461808060847023</v>
      </c>
      <c r="F569" s="578">
        <v>0.12403030030520268</v>
      </c>
      <c r="G569" s="12"/>
    </row>
    <row r="570" spans="1:7" ht="14.4" thickBot="1" x14ac:dyDescent="0.3">
      <c r="A570" s="579"/>
      <c r="B570" s="580"/>
      <c r="C570" s="580"/>
      <c r="D570" s="580"/>
      <c r="E570" s="588"/>
      <c r="F570" s="589"/>
      <c r="G570" s="12"/>
    </row>
    <row r="571" spans="1:7" ht="13.8" thickBot="1" x14ac:dyDescent="0.3">
      <c r="A571" s="582" t="s">
        <v>390</v>
      </c>
      <c r="B571" s="582" t="s">
        <v>391</v>
      </c>
      <c r="C571" s="582" t="s">
        <v>392</v>
      </c>
      <c r="D571" s="582" t="s">
        <v>393</v>
      </c>
      <c r="E571" s="582" t="s">
        <v>394</v>
      </c>
      <c r="F571" s="582" t="s">
        <v>395</v>
      </c>
      <c r="G571" s="12"/>
    </row>
    <row r="572" spans="1:7" ht="13.8" thickBot="1" x14ac:dyDescent="0.3">
      <c r="A572" s="578">
        <v>0.12403030030520268</v>
      </c>
      <c r="B572" s="578">
        <v>0.13458320735229279</v>
      </c>
      <c r="C572" s="578">
        <v>0.12600983087571516</v>
      </c>
      <c r="D572" s="578">
        <v>0.12813674810265752</v>
      </c>
      <c r="E572" s="578">
        <v>0.11623345288506792</v>
      </c>
      <c r="F572" s="578">
        <v>0.111512236142842</v>
      </c>
      <c r="G572" s="12"/>
    </row>
    <row r="573" spans="1:7" ht="13.8" thickBot="1" x14ac:dyDescent="0.3">
      <c r="A573" s="582" t="s">
        <v>396</v>
      </c>
      <c r="B573" s="580"/>
      <c r="C573" s="580"/>
      <c r="D573" s="580"/>
      <c r="E573" s="580"/>
      <c r="F573" s="581"/>
      <c r="G573" s="12"/>
    </row>
    <row r="574" spans="1:7" ht="13.8" thickBot="1" x14ac:dyDescent="0.3">
      <c r="A574" s="578">
        <v>0.10221767861977715</v>
      </c>
      <c r="B574" s="580"/>
      <c r="C574" s="580"/>
      <c r="D574" s="580"/>
      <c r="E574" s="580"/>
      <c r="F574" s="581"/>
      <c r="G574" s="12"/>
    </row>
    <row r="575" spans="1:7" ht="13.8" x14ac:dyDescent="0.25">
      <c r="A575" s="579"/>
      <c r="B575" s="580"/>
      <c r="C575" s="580"/>
      <c r="D575" s="580"/>
      <c r="E575" s="588"/>
      <c r="F575" s="589"/>
      <c r="G575" s="12"/>
    </row>
    <row r="576" spans="1:7" ht="13.8" x14ac:dyDescent="0.25">
      <c r="A576" s="590" t="s">
        <v>398</v>
      </c>
      <c r="B576" s="583"/>
      <c r="C576" s="583"/>
      <c r="D576" s="583"/>
      <c r="E576" s="535"/>
      <c r="F576" s="309"/>
    </row>
    <row r="577" spans="1:6" ht="13.8" x14ac:dyDescent="0.25">
      <c r="A577" s="590" t="s">
        <v>399</v>
      </c>
      <c r="B577" s="583"/>
      <c r="C577" s="583"/>
      <c r="D577" s="583"/>
      <c r="E577" s="535"/>
      <c r="F577" s="309"/>
    </row>
    <row r="578" spans="1:6" ht="14.4" thickBot="1" x14ac:dyDescent="0.3">
      <c r="A578" s="590"/>
      <c r="B578" s="583"/>
      <c r="C578" s="583"/>
      <c r="D578" s="583"/>
      <c r="E578" s="535"/>
      <c r="F578" s="309"/>
    </row>
    <row r="579" spans="1:6" ht="17.399999999999999" thickBot="1" x14ac:dyDescent="0.35">
      <c r="A579" s="693" t="s">
        <v>400</v>
      </c>
      <c r="B579" s="694"/>
      <c r="C579" s="694"/>
      <c r="D579" s="695"/>
      <c r="E579" s="535"/>
      <c r="F579" s="309"/>
    </row>
    <row r="580" spans="1:6" ht="14.4" thickBot="1" x14ac:dyDescent="0.3">
      <c r="A580" s="838" t="s">
        <v>401</v>
      </c>
      <c r="B580" s="839"/>
      <c r="C580" s="839"/>
      <c r="D580" s="840"/>
      <c r="E580" s="535"/>
      <c r="F580" s="309"/>
    </row>
    <row r="581" spans="1:6" ht="14.4" thickBot="1" x14ac:dyDescent="0.3">
      <c r="A581" s="591"/>
      <c r="B581" s="592"/>
      <c r="C581" s="256" t="s">
        <v>402</v>
      </c>
      <c r="D581" s="256" t="s">
        <v>403</v>
      </c>
      <c r="E581" s="535"/>
      <c r="F581" s="309"/>
    </row>
    <row r="582" spans="1:6" ht="13.8" x14ac:dyDescent="0.25">
      <c r="A582" s="593" t="s">
        <v>404</v>
      </c>
      <c r="B582" s="594"/>
      <c r="C582" s="431">
        <v>4</v>
      </c>
      <c r="D582" s="595">
        <v>102</v>
      </c>
      <c r="F582" s="581"/>
    </row>
    <row r="583" spans="1:6" ht="13.8" x14ac:dyDescent="0.25">
      <c r="A583" s="596" t="s">
        <v>405</v>
      </c>
      <c r="B583" s="597"/>
      <c r="C583" s="598">
        <v>3694588.3</v>
      </c>
      <c r="D583" s="595">
        <v>65050796.400000006</v>
      </c>
      <c r="F583" s="589"/>
    </row>
    <row r="584" spans="1:6" ht="13.8" x14ac:dyDescent="0.25">
      <c r="A584" s="596" t="s">
        <v>406</v>
      </c>
      <c r="B584" s="597"/>
      <c r="C584" s="598">
        <v>3694588.3</v>
      </c>
      <c r="D584" s="595">
        <v>65050796.400000006</v>
      </c>
      <c r="F584" s="309"/>
    </row>
    <row r="585" spans="1:6" ht="26.4" x14ac:dyDescent="0.25">
      <c r="A585" s="599" t="s">
        <v>407</v>
      </c>
      <c r="B585" s="597"/>
      <c r="C585" s="600" t="s">
        <v>408</v>
      </c>
      <c r="D585" s="601" t="s">
        <v>408</v>
      </c>
      <c r="F585" s="309"/>
    </row>
    <row r="586" spans="1:6" ht="13.8" x14ac:dyDescent="0.25">
      <c r="A586" s="596"/>
      <c r="B586" s="597"/>
      <c r="C586" s="602"/>
      <c r="D586" s="602"/>
      <c r="F586" s="309"/>
    </row>
    <row r="587" spans="1:6" ht="13.8" x14ac:dyDescent="0.25">
      <c r="A587" s="596" t="s">
        <v>404</v>
      </c>
      <c r="B587" s="597"/>
      <c r="C587" s="431">
        <v>5</v>
      </c>
      <c r="D587" s="447">
        <v>454</v>
      </c>
      <c r="F587" s="309"/>
    </row>
    <row r="588" spans="1:6" ht="13.8" x14ac:dyDescent="0.25">
      <c r="A588" s="596" t="s">
        <v>405</v>
      </c>
      <c r="B588" s="597"/>
      <c r="C588" s="598">
        <v>2262409.790000001</v>
      </c>
      <c r="D588" s="603">
        <v>221823582.47999987</v>
      </c>
      <c r="F588" s="309"/>
    </row>
    <row r="589" spans="1:6" ht="13.8" x14ac:dyDescent="0.25">
      <c r="A589" s="596" t="s">
        <v>406</v>
      </c>
      <c r="B589" s="597"/>
      <c r="C589" s="598">
        <v>2262409.790000001</v>
      </c>
      <c r="D589" s="603">
        <v>221823582.47999987</v>
      </c>
      <c r="F589" s="309"/>
    </row>
    <row r="590" spans="1:6" ht="13.8" x14ac:dyDescent="0.25">
      <c r="A590" s="596" t="s">
        <v>407</v>
      </c>
      <c r="B590" s="597"/>
      <c r="C590" s="600" t="s">
        <v>409</v>
      </c>
      <c r="D590" s="601" t="s">
        <v>410</v>
      </c>
      <c r="F590" s="581"/>
    </row>
    <row r="591" spans="1:6" ht="13.8" x14ac:dyDescent="0.25">
      <c r="A591" s="596"/>
      <c r="B591" s="597"/>
      <c r="C591" s="602"/>
      <c r="D591" s="602"/>
      <c r="E591" s="535"/>
      <c r="F591" s="309"/>
    </row>
    <row r="592" spans="1:6" ht="13.8" x14ac:dyDescent="0.25">
      <c r="A592" s="596"/>
      <c r="B592" s="597"/>
      <c r="C592" s="600"/>
      <c r="D592" s="601"/>
      <c r="E592" s="535"/>
      <c r="F592" s="309"/>
    </row>
    <row r="593" spans="1:7" ht="13.8" x14ac:dyDescent="0.25">
      <c r="A593" s="596" t="s">
        <v>404</v>
      </c>
      <c r="B593" s="597"/>
      <c r="C593" s="431">
        <v>0</v>
      </c>
      <c r="D593" s="447">
        <v>0</v>
      </c>
      <c r="E593" s="535"/>
      <c r="F593" s="309"/>
    </row>
    <row r="594" spans="1:7" ht="13.8" x14ac:dyDescent="0.25">
      <c r="A594" s="596" t="s">
        <v>405</v>
      </c>
      <c r="B594" s="597"/>
      <c r="C594" s="598">
        <v>0</v>
      </c>
      <c r="D594" s="603">
        <v>0</v>
      </c>
      <c r="E594" s="535"/>
      <c r="F594" s="309"/>
    </row>
    <row r="595" spans="1:7" ht="13.8" x14ac:dyDescent="0.25">
      <c r="A595" s="596" t="s">
        <v>406</v>
      </c>
      <c r="B595" s="597"/>
      <c r="C595" s="598"/>
      <c r="D595" s="603"/>
      <c r="E595" s="535"/>
      <c r="F595" s="309"/>
    </row>
    <row r="596" spans="1:7" ht="13.8" x14ac:dyDescent="0.25">
      <c r="A596" s="596" t="s">
        <v>407</v>
      </c>
      <c r="B596" s="597"/>
      <c r="C596" s="598" t="s">
        <v>411</v>
      </c>
      <c r="D596" s="603" t="s">
        <v>411</v>
      </c>
      <c r="E596" s="535"/>
      <c r="F596" s="309"/>
    </row>
    <row r="597" spans="1:7" ht="14.4" thickBot="1" x14ac:dyDescent="0.3">
      <c r="A597" s="604" t="s">
        <v>412</v>
      </c>
      <c r="B597" s="605"/>
      <c r="C597" s="606">
        <f>C582+C587+C593</f>
        <v>9</v>
      </c>
      <c r="D597" s="607">
        <f>D582+D587+D593</f>
        <v>556</v>
      </c>
      <c r="E597" s="535"/>
      <c r="F597" s="309"/>
    </row>
    <row r="598" spans="1:7" ht="13.8" x14ac:dyDescent="0.25">
      <c r="A598" s="841" t="s">
        <v>413</v>
      </c>
      <c r="B598" s="842"/>
      <c r="C598" s="842"/>
      <c r="D598" s="608"/>
      <c r="E598" s="535"/>
      <c r="F598" s="309"/>
    </row>
    <row r="599" spans="1:7" ht="13.8" x14ac:dyDescent="0.25">
      <c r="A599" s="590"/>
      <c r="B599" s="583"/>
      <c r="C599" s="583"/>
      <c r="D599" s="583"/>
      <c r="E599" s="535"/>
      <c r="F599" s="309"/>
    </row>
    <row r="600" spans="1:7" ht="14.4" thickBot="1" x14ac:dyDescent="0.3">
      <c r="A600" s="579"/>
      <c r="B600" s="583"/>
      <c r="C600" s="609"/>
      <c r="D600" s="558"/>
      <c r="E600" s="535"/>
      <c r="F600" s="309"/>
    </row>
    <row r="601" spans="1:7" ht="17.399999999999999" thickBot="1" x14ac:dyDescent="0.35">
      <c r="A601" s="693" t="s">
        <v>414</v>
      </c>
      <c r="B601" s="694"/>
      <c r="C601" s="694"/>
      <c r="D601" s="694"/>
      <c r="E601" s="694"/>
      <c r="F601" s="695"/>
    </row>
    <row r="602" spans="1:7" ht="14.4" thickBot="1" x14ac:dyDescent="0.3">
      <c r="A602" s="468" t="s">
        <v>415</v>
      </c>
      <c r="B602" s="468" t="s">
        <v>416</v>
      </c>
      <c r="C602" s="468" t="s">
        <v>417</v>
      </c>
      <c r="D602" s="468" t="s">
        <v>327</v>
      </c>
      <c r="E602" s="468" t="s">
        <v>418</v>
      </c>
      <c r="F602" s="309"/>
      <c r="G602" s="610"/>
    </row>
    <row r="603" spans="1:7" ht="13.8" x14ac:dyDescent="0.25">
      <c r="A603" s="611" t="s">
        <v>419</v>
      </c>
      <c r="B603" s="612">
        <v>19770777</v>
      </c>
      <c r="C603" s="613">
        <f t="shared" ref="C603:C608" si="3">ROUND(B603/$B$609,4)</f>
        <v>1.3599999999999999E-2</v>
      </c>
      <c r="D603" s="614">
        <v>39</v>
      </c>
      <c r="E603" s="615">
        <f t="shared" ref="E603:E608" si="4">ROUND(D603/$D$609,4)</f>
        <v>1.2699999999999999E-2</v>
      </c>
      <c r="F603" s="309"/>
    </row>
    <row r="604" spans="1:7" ht="13.8" x14ac:dyDescent="0.25">
      <c r="A604" s="611" t="s">
        <v>420</v>
      </c>
      <c r="B604" s="612">
        <v>129104409</v>
      </c>
      <c r="C604" s="613">
        <f t="shared" si="3"/>
        <v>8.9099999999999999E-2</v>
      </c>
      <c r="D604" s="614">
        <v>233</v>
      </c>
      <c r="E604" s="615">
        <f t="shared" si="4"/>
        <v>7.6100000000000001E-2</v>
      </c>
      <c r="F604" s="74"/>
    </row>
    <row r="605" spans="1:7" ht="13.8" x14ac:dyDescent="0.25">
      <c r="A605" s="611" t="s">
        <v>421</v>
      </c>
      <c r="B605" s="612">
        <v>331748187</v>
      </c>
      <c r="C605" s="613">
        <f t="shared" si="3"/>
        <v>0.2288</v>
      </c>
      <c r="D605" s="614">
        <v>749</v>
      </c>
      <c r="E605" s="615">
        <f t="shared" si="4"/>
        <v>0.2445</v>
      </c>
      <c r="F605" s="74"/>
    </row>
    <row r="606" spans="1:7" ht="13.8" x14ac:dyDescent="0.25">
      <c r="A606" s="611" t="s">
        <v>422</v>
      </c>
      <c r="B606" s="612">
        <v>604368607</v>
      </c>
      <c r="C606" s="613">
        <f>ROUND(B606/$B$609,4)+0.01%</f>
        <v>0.41699999999999998</v>
      </c>
      <c r="D606" s="614">
        <v>1253</v>
      </c>
      <c r="E606" s="615">
        <f>ROUND(D606/$D$609,4)+0.01%</f>
        <v>0.40920000000000001</v>
      </c>
      <c r="F606" s="74"/>
    </row>
    <row r="607" spans="1:7" ht="13.8" x14ac:dyDescent="0.25">
      <c r="A607" s="611" t="s">
        <v>423</v>
      </c>
      <c r="B607" s="612">
        <v>237908583</v>
      </c>
      <c r="C607" s="613">
        <f t="shared" si="3"/>
        <v>0.1641</v>
      </c>
      <c r="D607" s="614">
        <v>541</v>
      </c>
      <c r="E607" s="615">
        <f t="shared" si="4"/>
        <v>0.17660000000000001</v>
      </c>
      <c r="F607" s="74"/>
    </row>
    <row r="608" spans="1:7" ht="14.4" thickBot="1" x14ac:dyDescent="0.3">
      <c r="A608" s="611" t="s">
        <v>424</v>
      </c>
      <c r="B608" s="612">
        <v>126869178</v>
      </c>
      <c r="C608" s="613">
        <f t="shared" si="3"/>
        <v>8.7499999999999994E-2</v>
      </c>
      <c r="D608" s="614">
        <v>248</v>
      </c>
      <c r="E608" s="615">
        <f t="shared" si="4"/>
        <v>8.1000000000000003E-2</v>
      </c>
      <c r="F608" s="74"/>
    </row>
    <row r="609" spans="1:6" ht="14.4" thickBot="1" x14ac:dyDescent="0.3">
      <c r="A609" s="616" t="s">
        <v>412</v>
      </c>
      <c r="B609" s="617">
        <f>SUM(B603:B608)</f>
        <v>1449769741</v>
      </c>
      <c r="C609" s="618">
        <f>SUM(C603:C608)</f>
        <v>1.0001</v>
      </c>
      <c r="D609" s="619">
        <f>SUM(D603:D608)</f>
        <v>3063</v>
      </c>
      <c r="E609" s="620">
        <f>SUM(E603:E608)</f>
        <v>1.0001</v>
      </c>
      <c r="F609" s="74"/>
    </row>
    <row r="610" spans="1:6" ht="14.4" thickBot="1" x14ac:dyDescent="0.3">
      <c r="A610" s="531"/>
      <c r="B610" s="621"/>
      <c r="C610" s="184"/>
      <c r="D610" s="184"/>
      <c r="E610" s="185"/>
      <c r="F610" s="74"/>
    </row>
    <row r="611" spans="1:6" ht="14.4" thickBot="1" x14ac:dyDescent="0.3">
      <c r="A611" s="622" t="s">
        <v>425</v>
      </c>
      <c r="B611" s="623" t="s">
        <v>416</v>
      </c>
      <c r="C611" s="624" t="s">
        <v>417</v>
      </c>
      <c r="D611" s="622" t="s">
        <v>327</v>
      </c>
      <c r="E611" s="625" t="s">
        <v>418</v>
      </c>
      <c r="F611" s="74"/>
    </row>
    <row r="612" spans="1:6" ht="13.8" x14ac:dyDescent="0.25">
      <c r="A612" s="626" t="s">
        <v>426</v>
      </c>
      <c r="B612" s="627">
        <v>141341900</v>
      </c>
      <c r="C612" s="613">
        <f>ROUND(B612/$B$621,4)</f>
        <v>9.7500000000000003E-2</v>
      </c>
      <c r="D612" s="628">
        <v>284</v>
      </c>
      <c r="E612" s="629">
        <f>ROUND(D612/$D$621,4)</f>
        <v>9.2700000000000005E-2</v>
      </c>
      <c r="F612" s="74"/>
    </row>
    <row r="613" spans="1:6" ht="13.8" x14ac:dyDescent="0.25">
      <c r="A613" s="611" t="s">
        <v>427</v>
      </c>
      <c r="B613" s="612">
        <v>70905877</v>
      </c>
      <c r="C613" s="613">
        <f t="shared" ref="C613:C620" si="5">ROUND(B613/$B$621,4)</f>
        <v>4.8899999999999999E-2</v>
      </c>
      <c r="D613" s="630">
        <v>151</v>
      </c>
      <c r="E613" s="615">
        <f t="shared" ref="E613:E620" si="6">ROUND(D613/$D$621,4)</f>
        <v>4.9299999999999997E-2</v>
      </c>
      <c r="F613" s="74"/>
    </row>
    <row r="614" spans="1:6" ht="13.8" x14ac:dyDescent="0.25">
      <c r="A614" s="611" t="s">
        <v>428</v>
      </c>
      <c r="B614" s="612">
        <v>616669620</v>
      </c>
      <c r="C614" s="613">
        <f>ROUND(B614/$B$621,4)</f>
        <v>0.4254</v>
      </c>
      <c r="D614" s="630">
        <v>1265</v>
      </c>
      <c r="E614" s="615">
        <f>ROUND(D614/$D$621,4)</f>
        <v>0.41299999999999998</v>
      </c>
      <c r="F614" s="74"/>
    </row>
    <row r="615" spans="1:6" ht="13.8" x14ac:dyDescent="0.25">
      <c r="A615" s="611" t="s">
        <v>429</v>
      </c>
      <c r="B615" s="612">
        <v>213806070</v>
      </c>
      <c r="C615" s="613">
        <f t="shared" si="5"/>
        <v>0.14749999999999999</v>
      </c>
      <c r="D615" s="630">
        <v>481</v>
      </c>
      <c r="E615" s="615">
        <f t="shared" si="6"/>
        <v>0.157</v>
      </c>
      <c r="F615" s="74"/>
    </row>
    <row r="616" spans="1:6" ht="13.8" x14ac:dyDescent="0.25">
      <c r="A616" s="631" t="s">
        <v>430</v>
      </c>
      <c r="B616" s="612">
        <v>24818627</v>
      </c>
      <c r="C616" s="613">
        <f t="shared" si="5"/>
        <v>1.7100000000000001E-2</v>
      </c>
      <c r="D616" s="630">
        <v>48</v>
      </c>
      <c r="E616" s="615">
        <f t="shared" si="6"/>
        <v>1.5699999999999999E-2</v>
      </c>
      <c r="F616" s="74"/>
    </row>
    <row r="617" spans="1:6" ht="13.8" x14ac:dyDescent="0.25">
      <c r="A617" s="611" t="s">
        <v>431</v>
      </c>
      <c r="B617" s="612">
        <v>60055131</v>
      </c>
      <c r="C617" s="613">
        <f t="shared" si="5"/>
        <v>4.1399999999999999E-2</v>
      </c>
      <c r="D617" s="630">
        <v>123</v>
      </c>
      <c r="E617" s="615">
        <f t="shared" si="6"/>
        <v>4.02E-2</v>
      </c>
      <c r="F617" s="74"/>
    </row>
    <row r="618" spans="1:6" ht="13.8" x14ac:dyDescent="0.25">
      <c r="A618" s="611" t="s">
        <v>432</v>
      </c>
      <c r="B618" s="612">
        <v>50138348</v>
      </c>
      <c r="C618" s="613">
        <f t="shared" si="5"/>
        <v>3.4599999999999999E-2</v>
      </c>
      <c r="D618" s="630">
        <v>157</v>
      </c>
      <c r="E618" s="615">
        <f t="shared" si="6"/>
        <v>5.1299999999999998E-2</v>
      </c>
      <c r="F618" s="74"/>
    </row>
    <row r="619" spans="1:6" ht="13.8" x14ac:dyDescent="0.25">
      <c r="A619" s="611" t="s">
        <v>433</v>
      </c>
      <c r="B619" s="612">
        <v>15196159</v>
      </c>
      <c r="C619" s="613">
        <f t="shared" si="5"/>
        <v>1.0500000000000001E-2</v>
      </c>
      <c r="D619" s="630">
        <v>32</v>
      </c>
      <c r="E619" s="615">
        <f t="shared" si="6"/>
        <v>1.04E-2</v>
      </c>
      <c r="F619" s="74"/>
    </row>
    <row r="620" spans="1:6" ht="14.4" thickBot="1" x14ac:dyDescent="0.3">
      <c r="A620" s="611" t="s">
        <v>434</v>
      </c>
      <c r="B620" s="632">
        <v>256838009</v>
      </c>
      <c r="C620" s="613">
        <f t="shared" si="5"/>
        <v>0.1772</v>
      </c>
      <c r="D620" s="633">
        <v>522</v>
      </c>
      <c r="E620" s="634">
        <f t="shared" si="6"/>
        <v>0.1704</v>
      </c>
      <c r="F620" s="74"/>
    </row>
    <row r="621" spans="1:6" ht="14.4" thickBot="1" x14ac:dyDescent="0.3">
      <c r="A621" s="635" t="s">
        <v>412</v>
      </c>
      <c r="B621" s="636">
        <f>SUM(B612:B620)</f>
        <v>1449769741</v>
      </c>
      <c r="C621" s="637">
        <f>SUM(C612:C620)</f>
        <v>1.0000999999999998</v>
      </c>
      <c r="D621" s="638">
        <f>SUM(D612:D620)</f>
        <v>3063</v>
      </c>
      <c r="E621" s="639">
        <f>SUM(E612:E620)</f>
        <v>1</v>
      </c>
      <c r="F621" s="74"/>
    </row>
    <row r="622" spans="1:6" ht="14.4" thickBot="1" x14ac:dyDescent="0.3">
      <c r="A622" s="531"/>
      <c r="B622" s="621"/>
      <c r="C622" s="184"/>
      <c r="D622" s="184"/>
      <c r="E622" s="185"/>
      <c r="F622" s="74"/>
    </row>
    <row r="623" spans="1:6" ht="14.4" thickBot="1" x14ac:dyDescent="0.3">
      <c r="A623" s="622" t="s">
        <v>435</v>
      </c>
      <c r="B623" s="640" t="s">
        <v>416</v>
      </c>
      <c r="C623" s="624" t="s">
        <v>417</v>
      </c>
      <c r="D623" s="624" t="s">
        <v>327</v>
      </c>
      <c r="E623" s="641" t="s">
        <v>418</v>
      </c>
      <c r="F623" s="74"/>
    </row>
    <row r="624" spans="1:6" ht="13.8" x14ac:dyDescent="0.25">
      <c r="A624" s="642" t="s">
        <v>436</v>
      </c>
      <c r="B624" s="643">
        <v>0</v>
      </c>
      <c r="C624" s="644">
        <f>ROUND(B624/$B$626,4)</f>
        <v>0</v>
      </c>
      <c r="D624" s="645">
        <v>0</v>
      </c>
      <c r="E624" s="646">
        <f>ROUND(D624/$D$626,4)</f>
        <v>0</v>
      </c>
      <c r="F624" s="74"/>
    </row>
    <row r="625" spans="1:6" ht="14.4" thickBot="1" x14ac:dyDescent="0.3">
      <c r="A625" s="647" t="s">
        <v>437</v>
      </c>
      <c r="B625" s="643">
        <v>1449769741</v>
      </c>
      <c r="C625" s="648">
        <f>ROUND(B625/$B$626,4)</f>
        <v>1</v>
      </c>
      <c r="D625" s="645">
        <v>3063</v>
      </c>
      <c r="E625" s="646">
        <f>ROUND(D625/$D$626,4)</f>
        <v>1</v>
      </c>
      <c r="F625" s="74"/>
    </row>
    <row r="626" spans="1:6" ht="14.4" thickBot="1" x14ac:dyDescent="0.3">
      <c r="A626" s="635" t="s">
        <v>412</v>
      </c>
      <c r="B626" s="649">
        <f>SUM(B624:B625)</f>
        <v>1449769741</v>
      </c>
      <c r="C626" s="650">
        <f>SUM(C624:C625)</f>
        <v>1</v>
      </c>
      <c r="D626" s="651">
        <f>SUM(D624:D625)</f>
        <v>3063</v>
      </c>
      <c r="E626" s="652">
        <f>SUM(E624:E625)</f>
        <v>1</v>
      </c>
      <c r="F626" s="273"/>
    </row>
    <row r="627" spans="1:6" ht="14.4" thickBot="1" x14ac:dyDescent="0.3">
      <c r="A627" s="572"/>
      <c r="B627" s="653"/>
      <c r="C627" s="311"/>
      <c r="D627" s="311"/>
      <c r="E627" s="313"/>
      <c r="F627" s="74"/>
    </row>
    <row r="628" spans="1:6" ht="14.4" thickBot="1" x14ac:dyDescent="0.3">
      <c r="A628" s="622" t="s">
        <v>438</v>
      </c>
      <c r="B628" s="640" t="s">
        <v>416</v>
      </c>
      <c r="C628" s="622" t="s">
        <v>417</v>
      </c>
      <c r="D628" s="624" t="s">
        <v>327</v>
      </c>
      <c r="E628" s="625" t="s">
        <v>418</v>
      </c>
      <c r="F628" s="74"/>
    </row>
    <row r="629" spans="1:6" ht="13.8" x14ac:dyDescent="0.25">
      <c r="A629" s="642" t="s">
        <v>439</v>
      </c>
      <c r="B629" s="654">
        <v>1444129728</v>
      </c>
      <c r="C629" s="655">
        <f>ROUND(B629/$B$632,4)</f>
        <v>0.99609999999999999</v>
      </c>
      <c r="D629" s="656">
        <v>3049</v>
      </c>
      <c r="E629" s="644">
        <f>ROUND(D629/$D$632,4)</f>
        <v>0.99539999999999995</v>
      </c>
      <c r="F629" s="74"/>
    </row>
    <row r="630" spans="1:6" ht="13.8" x14ac:dyDescent="0.25">
      <c r="A630" s="657" t="s">
        <v>440</v>
      </c>
      <c r="B630" s="654">
        <v>0</v>
      </c>
      <c r="C630" s="658">
        <f>ROUND(B630/$B$632,4)</f>
        <v>0</v>
      </c>
      <c r="D630" s="656">
        <v>0</v>
      </c>
      <c r="E630" s="659">
        <f>ROUND(D630/$D$632,4)</f>
        <v>0</v>
      </c>
      <c r="F630" s="74"/>
    </row>
    <row r="631" spans="1:6" ht="14.4" thickBot="1" x14ac:dyDescent="0.3">
      <c r="A631" s="657" t="s">
        <v>441</v>
      </c>
      <c r="B631" s="654">
        <v>5640013</v>
      </c>
      <c r="C631" s="660">
        <f>ROUND(B631/$B$632,4)</f>
        <v>3.8999999999999998E-3</v>
      </c>
      <c r="D631" s="656">
        <v>14</v>
      </c>
      <c r="E631" s="648">
        <f>ROUND(D631/$D$632,4)</f>
        <v>4.5999999999999999E-3</v>
      </c>
      <c r="F631" s="74"/>
    </row>
    <row r="632" spans="1:6" ht="14.4" thickBot="1" x14ac:dyDescent="0.3">
      <c r="A632" s="661" t="s">
        <v>412</v>
      </c>
      <c r="B632" s="649">
        <f>SUM(B629:B631)</f>
        <v>1449769741</v>
      </c>
      <c r="C632" s="650">
        <f>SUM(C629:C631)</f>
        <v>1</v>
      </c>
      <c r="D632" s="662">
        <f>SUM(D629:D631)</f>
        <v>3063</v>
      </c>
      <c r="E632" s="650">
        <f>SUM(E629:E631)</f>
        <v>1</v>
      </c>
      <c r="F632" s="273"/>
    </row>
    <row r="633" spans="1:6" ht="14.4" thickBot="1" x14ac:dyDescent="0.3">
      <c r="A633" s="531"/>
      <c r="B633" s="621"/>
      <c r="C633" s="184"/>
      <c r="D633" s="184"/>
      <c r="E633" s="185"/>
      <c r="F633" s="74"/>
    </row>
    <row r="634" spans="1:6" ht="14.4" thickBot="1" x14ac:dyDescent="0.3">
      <c r="A634" s="622" t="s">
        <v>442</v>
      </c>
      <c r="B634" s="640" t="s">
        <v>416</v>
      </c>
      <c r="C634" s="622" t="s">
        <v>417</v>
      </c>
      <c r="D634" s="624" t="s">
        <v>327</v>
      </c>
      <c r="E634" s="641" t="s">
        <v>418</v>
      </c>
      <c r="F634" s="74"/>
    </row>
    <row r="635" spans="1:6" ht="13.8" x14ac:dyDescent="0.25">
      <c r="A635" s="642" t="s">
        <v>443</v>
      </c>
      <c r="B635" s="643">
        <v>0</v>
      </c>
      <c r="C635" s="644">
        <f>ROUND(B635/$B$637,4)</f>
        <v>0</v>
      </c>
      <c r="D635" s="645">
        <v>0</v>
      </c>
      <c r="E635" s="615">
        <f>ROUND(D635/$D$637,4)</f>
        <v>0</v>
      </c>
      <c r="F635" s="74"/>
    </row>
    <row r="636" spans="1:6" ht="14.4" thickBot="1" x14ac:dyDescent="0.3">
      <c r="A636" s="647" t="s">
        <v>444</v>
      </c>
      <c r="B636" s="643">
        <v>1449769741</v>
      </c>
      <c r="C636" s="648">
        <f>ROUND(B636/$B$637,4)</f>
        <v>1</v>
      </c>
      <c r="D636" s="645">
        <v>3063</v>
      </c>
      <c r="E636" s="615">
        <f>ROUND(D636/$D$637,4)</f>
        <v>1</v>
      </c>
      <c r="F636" s="74"/>
    </row>
    <row r="637" spans="1:6" ht="14.4" thickBot="1" x14ac:dyDescent="0.3">
      <c r="A637" s="635" t="s">
        <v>412</v>
      </c>
      <c r="B637" s="649">
        <f>SUM(B635:B636)</f>
        <v>1449769741</v>
      </c>
      <c r="C637" s="650">
        <f>SUM(C635:C636)</f>
        <v>1</v>
      </c>
      <c r="D637" s="651">
        <f>SUM(D635:D636)</f>
        <v>3063</v>
      </c>
      <c r="E637" s="652">
        <f>SUM(E635:E636)</f>
        <v>1</v>
      </c>
      <c r="F637" s="74"/>
    </row>
    <row r="638" spans="1:6" ht="14.4" thickBot="1" x14ac:dyDescent="0.3">
      <c r="A638" s="531"/>
      <c r="B638" s="621"/>
      <c r="C638" s="184"/>
      <c r="D638" s="184"/>
      <c r="E638" s="185"/>
      <c r="F638" s="74"/>
    </row>
    <row r="639" spans="1:6" ht="14.4" thickBot="1" x14ac:dyDescent="0.3">
      <c r="A639" s="622" t="s">
        <v>445</v>
      </c>
      <c r="B639" s="640" t="s">
        <v>416</v>
      </c>
      <c r="C639" s="622" t="s">
        <v>417</v>
      </c>
      <c r="D639" s="624" t="s">
        <v>327</v>
      </c>
      <c r="E639" s="641" t="s">
        <v>418</v>
      </c>
      <c r="F639" s="74"/>
    </row>
    <row r="640" spans="1:6" ht="13.8" x14ac:dyDescent="0.25">
      <c r="A640" s="642" t="s">
        <v>446</v>
      </c>
      <c r="B640" s="643">
        <v>1016196965</v>
      </c>
      <c r="C640" s="644">
        <f>ROUND(B640/$B$643,4)+0.01%</f>
        <v>0.70099999999999996</v>
      </c>
      <c r="D640" s="645">
        <v>2142</v>
      </c>
      <c r="E640" s="615">
        <f>ROUND(D640/$D$643,4)</f>
        <v>0.69930000000000003</v>
      </c>
      <c r="F640" s="74"/>
    </row>
    <row r="641" spans="1:6" ht="13.8" x14ac:dyDescent="0.25">
      <c r="A641" s="657" t="s">
        <v>447</v>
      </c>
      <c r="B641" s="643">
        <v>62886553</v>
      </c>
      <c r="C641" s="659">
        <f>ROUND(B641/$B$643,4)</f>
        <v>4.3400000000000001E-2</v>
      </c>
      <c r="D641" s="645">
        <v>188</v>
      </c>
      <c r="E641" s="615">
        <f>ROUND(D641/$D$643,4)</f>
        <v>6.1400000000000003E-2</v>
      </c>
      <c r="F641" s="74"/>
    </row>
    <row r="642" spans="1:6" ht="14.4" thickBot="1" x14ac:dyDescent="0.3">
      <c r="A642" s="647" t="s">
        <v>448</v>
      </c>
      <c r="B642" s="643">
        <v>370686223</v>
      </c>
      <c r="C642" s="648">
        <f>ROUND(B642/$B$643,4)</f>
        <v>0.25569999999999998</v>
      </c>
      <c r="D642" s="645">
        <v>733</v>
      </c>
      <c r="E642" s="615">
        <f>ROUND(D642/$D$643,4)</f>
        <v>0.23930000000000001</v>
      </c>
      <c r="F642" s="74"/>
    </row>
    <row r="643" spans="1:6" ht="14.4" thickBot="1" x14ac:dyDescent="0.3">
      <c r="A643" s="663" t="s">
        <v>412</v>
      </c>
      <c r="B643" s="649">
        <f>SUM(B640:B642)</f>
        <v>1449769741</v>
      </c>
      <c r="C643" s="650">
        <f>SUM(C640:C642)</f>
        <v>1.0001</v>
      </c>
      <c r="D643" s="651">
        <f>SUM(D640:D642)</f>
        <v>3063</v>
      </c>
      <c r="E643" s="652">
        <f>SUM(E640:E642)</f>
        <v>1</v>
      </c>
      <c r="F643" s="74"/>
    </row>
    <row r="644" spans="1:6" ht="14.4" thickBot="1" x14ac:dyDescent="0.3">
      <c r="A644" s="531"/>
      <c r="B644" s="621"/>
      <c r="C644" s="184"/>
      <c r="D644" s="184"/>
      <c r="E644" s="185"/>
      <c r="F644" s="74"/>
    </row>
    <row r="645" spans="1:6" ht="14.4" thickBot="1" x14ac:dyDescent="0.3">
      <c r="A645" s="624" t="s">
        <v>449</v>
      </c>
      <c r="B645" s="640" t="s">
        <v>416</v>
      </c>
      <c r="C645" s="624" t="s">
        <v>417</v>
      </c>
      <c r="D645" s="624" t="s">
        <v>327</v>
      </c>
      <c r="E645" s="641" t="s">
        <v>418</v>
      </c>
      <c r="F645" s="74"/>
    </row>
    <row r="646" spans="1:6" ht="13.8" x14ac:dyDescent="0.25">
      <c r="A646" s="664" t="s">
        <v>450</v>
      </c>
      <c r="B646" s="665">
        <v>1255139</v>
      </c>
      <c r="C646" s="659">
        <f>ROUND(B646/$B$658,4)</f>
        <v>8.9999999999999998E-4</v>
      </c>
      <c r="D646" s="666">
        <v>6</v>
      </c>
      <c r="E646" s="667">
        <f t="shared" ref="E646:E657" si="7">ROUND(D646/$D$658,4)</f>
        <v>2E-3</v>
      </c>
      <c r="F646" s="74"/>
    </row>
    <row r="647" spans="1:6" ht="13.95" hidden="1" customHeight="1" x14ac:dyDescent="0.25">
      <c r="A647" s="664">
        <v>2011</v>
      </c>
      <c r="B647" s="665"/>
      <c r="C647" s="659"/>
      <c r="D647" s="666"/>
      <c r="E647" s="667">
        <f t="shared" si="7"/>
        <v>0</v>
      </c>
      <c r="F647" s="74"/>
    </row>
    <row r="648" spans="1:6" ht="13.95" hidden="1" customHeight="1" x14ac:dyDescent="0.25">
      <c r="A648" s="664">
        <v>2012</v>
      </c>
      <c r="B648" s="665"/>
      <c r="C648" s="659"/>
      <c r="D648" s="666"/>
      <c r="E648" s="667">
        <f t="shared" si="7"/>
        <v>0</v>
      </c>
      <c r="F648" s="74"/>
    </row>
    <row r="649" spans="1:6" ht="13.95" hidden="1" customHeight="1" x14ac:dyDescent="0.25">
      <c r="A649" s="664">
        <v>2013</v>
      </c>
      <c r="B649" s="665"/>
      <c r="C649" s="659"/>
      <c r="D649" s="666"/>
      <c r="E649" s="667">
        <f t="shared" si="7"/>
        <v>0</v>
      </c>
      <c r="F649" s="74"/>
    </row>
    <row r="650" spans="1:6" ht="13.8" x14ac:dyDescent="0.25">
      <c r="A650" s="664">
        <v>2014</v>
      </c>
      <c r="B650" s="665">
        <v>10150862</v>
      </c>
      <c r="C650" s="659">
        <f>ROUND(B650/$B$658,4)</f>
        <v>7.0000000000000001E-3</v>
      </c>
      <c r="D650" s="666">
        <v>21</v>
      </c>
      <c r="E650" s="667">
        <f t="shared" si="7"/>
        <v>6.8999999999999999E-3</v>
      </c>
      <c r="F650" s="74"/>
    </row>
    <row r="651" spans="1:6" ht="13.8" x14ac:dyDescent="0.25">
      <c r="A651" s="664">
        <v>2015</v>
      </c>
      <c r="B651" s="665">
        <v>15930613</v>
      </c>
      <c r="C651" s="659">
        <f>ROUND(B651/$B$658,4)</f>
        <v>1.0999999999999999E-2</v>
      </c>
      <c r="D651" s="666">
        <v>32</v>
      </c>
      <c r="E651" s="667">
        <f t="shared" si="7"/>
        <v>1.04E-2</v>
      </c>
      <c r="F651" s="74"/>
    </row>
    <row r="652" spans="1:6" ht="13.8" x14ac:dyDescent="0.25">
      <c r="A652" s="664">
        <v>2016</v>
      </c>
      <c r="B652" s="665">
        <v>209976681</v>
      </c>
      <c r="C652" s="659">
        <f>ROUND(B652/$B$658,4)</f>
        <v>0.14480000000000001</v>
      </c>
      <c r="D652" s="666">
        <v>467</v>
      </c>
      <c r="E652" s="667">
        <f t="shared" si="7"/>
        <v>0.1525</v>
      </c>
      <c r="F652" s="74"/>
    </row>
    <row r="653" spans="1:6" ht="13.8" x14ac:dyDescent="0.25">
      <c r="A653" s="664">
        <v>2017</v>
      </c>
      <c r="B653" s="665">
        <v>533766747</v>
      </c>
      <c r="C653" s="659">
        <f>ROUND(B653/$B$658,4)</f>
        <v>0.36820000000000003</v>
      </c>
      <c r="D653" s="666">
        <v>1191</v>
      </c>
      <c r="E653" s="667">
        <f>ROUND(D653/$D$658,4)</f>
        <v>0.38879999999999998</v>
      </c>
      <c r="F653" s="74"/>
    </row>
    <row r="654" spans="1:6" ht="13.8" x14ac:dyDescent="0.25">
      <c r="A654" s="664">
        <v>2018</v>
      </c>
      <c r="B654" s="665">
        <v>479494363</v>
      </c>
      <c r="C654" s="659">
        <f>B654/$B$658</f>
        <v>0.33073828859834092</v>
      </c>
      <c r="D654" s="666">
        <v>989</v>
      </c>
      <c r="E654" s="667">
        <f t="shared" si="7"/>
        <v>0.32290000000000002</v>
      </c>
      <c r="F654" s="74"/>
    </row>
    <row r="655" spans="1:6" ht="13.8" x14ac:dyDescent="0.25">
      <c r="A655" s="664">
        <v>2019</v>
      </c>
      <c r="B655" s="665">
        <v>120279700</v>
      </c>
      <c r="C655" s="659">
        <f>B655/$B$658</f>
        <v>8.2964691977248262E-2</v>
      </c>
      <c r="D655" s="666">
        <v>244</v>
      </c>
      <c r="E655" s="667">
        <f t="shared" si="7"/>
        <v>7.9699999999999993E-2</v>
      </c>
      <c r="F655" s="74"/>
    </row>
    <row r="656" spans="1:6" ht="13.8" x14ac:dyDescent="0.25">
      <c r="A656" s="664">
        <v>2020</v>
      </c>
      <c r="B656" s="665">
        <v>50388428</v>
      </c>
      <c r="C656" s="659">
        <f>B656/$B$658</f>
        <v>3.4756159254119789E-2</v>
      </c>
      <c r="D656" s="666">
        <v>81</v>
      </c>
      <c r="E656" s="667">
        <f t="shared" si="7"/>
        <v>2.64E-2</v>
      </c>
      <c r="F656" s="74"/>
    </row>
    <row r="657" spans="1:8" ht="14.4" thickBot="1" x14ac:dyDescent="0.3">
      <c r="A657" s="664">
        <v>2021</v>
      </c>
      <c r="B657" s="665">
        <v>28527208</v>
      </c>
      <c r="C657" s="659">
        <f>B657/$B$658</f>
        <v>1.9677061255481122E-2</v>
      </c>
      <c r="D657" s="666">
        <v>32</v>
      </c>
      <c r="E657" s="667">
        <f t="shared" si="7"/>
        <v>1.04E-2</v>
      </c>
      <c r="F657" s="74"/>
    </row>
    <row r="658" spans="1:8" ht="14.4" thickBot="1" x14ac:dyDescent="0.3">
      <c r="A658" s="661" t="s">
        <v>412</v>
      </c>
      <c r="B658" s="649">
        <f>SUM(B646:B657)</f>
        <v>1449769741</v>
      </c>
      <c r="C658" s="652">
        <f>SUM(C646:C657)</f>
        <v>1.0000362010851902</v>
      </c>
      <c r="D658" s="651">
        <f>SUM(D646:D657)</f>
        <v>3063</v>
      </c>
      <c r="E658" s="652">
        <f>SUM(E646:E657)</f>
        <v>0.99999999999999989</v>
      </c>
      <c r="F658" s="668"/>
      <c r="H658" s="669"/>
    </row>
    <row r="659" spans="1:8" ht="14.4" thickBot="1" x14ac:dyDescent="0.3">
      <c r="A659" s="531"/>
      <c r="B659" s="621"/>
      <c r="C659" s="184"/>
      <c r="D659" s="184"/>
      <c r="E659" s="185"/>
      <c r="F659" s="74"/>
    </row>
    <row r="660" spans="1:8" ht="14.4" thickBot="1" x14ac:dyDescent="0.3">
      <c r="A660" s="622" t="s">
        <v>451</v>
      </c>
      <c r="B660" s="640" t="s">
        <v>416</v>
      </c>
      <c r="C660" s="622" t="s">
        <v>417</v>
      </c>
      <c r="D660" s="624" t="s">
        <v>327</v>
      </c>
      <c r="E660" s="641" t="s">
        <v>418</v>
      </c>
      <c r="F660" s="121"/>
    </row>
    <row r="661" spans="1:8" x14ac:dyDescent="0.25">
      <c r="A661" s="670" t="s">
        <v>452</v>
      </c>
      <c r="B661" s="627">
        <v>417721077</v>
      </c>
      <c r="C661" s="644">
        <f>ROUND(B661/$B$637,4)</f>
        <v>0.28810000000000002</v>
      </c>
      <c r="D661" s="645">
        <v>1263</v>
      </c>
      <c r="E661" s="615">
        <f>ROUND(D661/$D$637,4)</f>
        <v>0.4123</v>
      </c>
      <c r="F661" s="121"/>
      <c r="G661" s="252"/>
    </row>
    <row r="662" spans="1:8" ht="14.4" thickBot="1" x14ac:dyDescent="0.3">
      <c r="A662" s="671" t="s">
        <v>453</v>
      </c>
      <c r="B662" s="632">
        <v>1032048664</v>
      </c>
      <c r="C662" s="648">
        <f>ROUND(B662/$B$637,4)</f>
        <v>0.71189999999999998</v>
      </c>
      <c r="D662" s="645">
        <v>1788</v>
      </c>
      <c r="E662" s="615">
        <f>ROUND(D662/$D$637,4)</f>
        <v>0.5837</v>
      </c>
      <c r="F662" s="74"/>
      <c r="G662" s="252"/>
    </row>
    <row r="663" spans="1:8" ht="13.8" thickBot="1" x14ac:dyDescent="0.3">
      <c r="A663" s="635" t="s">
        <v>412</v>
      </c>
      <c r="B663" s="649">
        <f>SUM(B661:B662)</f>
        <v>1449769741</v>
      </c>
      <c r="C663" s="650">
        <f>SUM(C661:C662)</f>
        <v>1</v>
      </c>
      <c r="D663" s="651">
        <f>SUM(D661:D662)</f>
        <v>3051</v>
      </c>
      <c r="E663" s="652">
        <f>SUM(E661:E662)</f>
        <v>0.996</v>
      </c>
      <c r="F663" s="100"/>
    </row>
    <row r="664" spans="1:8" ht="14.4" x14ac:dyDescent="0.3">
      <c r="A664" s="672"/>
      <c r="B664" s="673"/>
      <c r="F664" s="121"/>
    </row>
    <row r="665" spans="1:8" ht="15" thickBot="1" x14ac:dyDescent="0.35">
      <c r="A665" s="672"/>
      <c r="B665" s="673"/>
      <c r="F665" s="121"/>
    </row>
    <row r="666" spans="1:8" ht="14.4" thickBot="1" x14ac:dyDescent="0.3">
      <c r="A666" s="624" t="s">
        <v>454</v>
      </c>
      <c r="B666" s="623" t="s">
        <v>416</v>
      </c>
      <c r="C666" s="624" t="s">
        <v>417</v>
      </c>
      <c r="D666" s="622" t="s">
        <v>327</v>
      </c>
      <c r="E666" s="625" t="s">
        <v>418</v>
      </c>
      <c r="F666" s="121"/>
    </row>
    <row r="667" spans="1:8" ht="14.4" x14ac:dyDescent="0.3">
      <c r="A667" s="674" t="s">
        <v>455</v>
      </c>
      <c r="B667" s="627">
        <v>245263430</v>
      </c>
      <c r="C667" s="613">
        <f>B667/$B$675</f>
        <v>0.16917405782715947</v>
      </c>
      <c r="D667" s="675">
        <v>502</v>
      </c>
      <c r="E667" s="676">
        <f>D667/$D$675</f>
        <v>0.16389160953313744</v>
      </c>
      <c r="F667" s="121"/>
      <c r="G667" s="673"/>
    </row>
    <row r="668" spans="1:8" ht="14.4" x14ac:dyDescent="0.3">
      <c r="A668" s="677" t="s">
        <v>456</v>
      </c>
      <c r="B668" s="612">
        <v>191259060</v>
      </c>
      <c r="C668" s="613">
        <f t="shared" ref="C668:C674" si="8">B668/$B$675</f>
        <v>0.1319237494004229</v>
      </c>
      <c r="D668" s="666">
        <v>385</v>
      </c>
      <c r="E668" s="667">
        <f>D668/$D$675</f>
        <v>0.1256937642833823</v>
      </c>
      <c r="F668" s="121"/>
      <c r="G668" s="673"/>
    </row>
    <row r="669" spans="1:8" ht="14.4" x14ac:dyDescent="0.3">
      <c r="A669" s="677" t="s">
        <v>457</v>
      </c>
      <c r="B669" s="612">
        <v>157065510</v>
      </c>
      <c r="C669" s="613">
        <f t="shared" si="8"/>
        <v>0.10833824541796669</v>
      </c>
      <c r="D669" s="666">
        <v>353</v>
      </c>
      <c r="E669" s="667">
        <f t="shared" ref="E669:E674" si="9">D669/$D$675</f>
        <v>0.11524649036891936</v>
      </c>
      <c r="F669" s="121"/>
      <c r="G669" s="673"/>
    </row>
    <row r="670" spans="1:8" ht="14.4" x14ac:dyDescent="0.3">
      <c r="A670" s="677" t="s">
        <v>458</v>
      </c>
      <c r="B670" s="612">
        <v>72337187</v>
      </c>
      <c r="C670" s="613">
        <f t="shared" si="8"/>
        <v>4.9895638565407192E-2</v>
      </c>
      <c r="D670" s="666">
        <v>153</v>
      </c>
      <c r="E670" s="667">
        <f t="shared" si="9"/>
        <v>4.9951028403525957E-2</v>
      </c>
      <c r="F670" s="121"/>
      <c r="G670" s="673"/>
    </row>
    <row r="671" spans="1:8" ht="14.4" x14ac:dyDescent="0.3">
      <c r="A671" s="677" t="s">
        <v>459</v>
      </c>
      <c r="B671" s="612">
        <v>56627560</v>
      </c>
      <c r="C671" s="613">
        <f t="shared" si="8"/>
        <v>3.9059692307373106E-2</v>
      </c>
      <c r="D671" s="666">
        <v>117</v>
      </c>
      <c r="E671" s="667">
        <f t="shared" si="9"/>
        <v>3.8197845249755141E-2</v>
      </c>
      <c r="F671" s="121"/>
      <c r="G671" s="673"/>
    </row>
    <row r="672" spans="1:8" ht="14.4" x14ac:dyDescent="0.3">
      <c r="A672" s="677" t="s">
        <v>460</v>
      </c>
      <c r="B672" s="612">
        <v>35747703</v>
      </c>
      <c r="C672" s="613">
        <f>B672/$B$675</f>
        <v>2.4657503870471525E-2</v>
      </c>
      <c r="D672" s="666">
        <v>64</v>
      </c>
      <c r="E672" s="667">
        <f>D672/$D$675</f>
        <v>2.0894547828925889E-2</v>
      </c>
      <c r="F672" s="121"/>
      <c r="G672" s="673"/>
    </row>
    <row r="673" spans="1:7" ht="14.4" x14ac:dyDescent="0.3">
      <c r="A673" s="631" t="s">
        <v>461</v>
      </c>
      <c r="B673" s="612">
        <v>328072328</v>
      </c>
      <c r="C673" s="613">
        <f>B673/$B$675</f>
        <v>0.22629271305780413</v>
      </c>
      <c r="D673" s="666">
        <v>647</v>
      </c>
      <c r="E673" s="667">
        <f>D673/$D$675</f>
        <v>0.21123081945804767</v>
      </c>
      <c r="F673" s="121"/>
      <c r="G673" s="673"/>
    </row>
    <row r="674" spans="1:7" ht="15" thickBot="1" x14ac:dyDescent="0.35">
      <c r="A674" s="631" t="s">
        <v>462</v>
      </c>
      <c r="B674" s="632">
        <v>363396963</v>
      </c>
      <c r="C674" s="613">
        <f t="shared" si="8"/>
        <v>0.25065839955339503</v>
      </c>
      <c r="D674" s="678">
        <v>842</v>
      </c>
      <c r="E674" s="667">
        <f t="shared" si="9"/>
        <v>0.27489389487430621</v>
      </c>
      <c r="F674" s="121"/>
      <c r="G674" s="673"/>
    </row>
    <row r="675" spans="1:7" ht="13.8" thickBot="1" x14ac:dyDescent="0.3">
      <c r="A675" s="635" t="s">
        <v>412</v>
      </c>
      <c r="B675" s="636">
        <f>SUM(B667:B674)</f>
        <v>1449769741</v>
      </c>
      <c r="C675" s="637">
        <f>SUM(C667:C674)</f>
        <v>1</v>
      </c>
      <c r="D675" s="638">
        <f>SUM(D667:D674)</f>
        <v>3063</v>
      </c>
      <c r="E675" s="679">
        <f>SUM(E667:E674)</f>
        <v>1</v>
      </c>
      <c r="F675" s="121"/>
    </row>
    <row r="676" spans="1:7" ht="14.4" x14ac:dyDescent="0.3">
      <c r="A676" s="680" t="s">
        <v>463</v>
      </c>
      <c r="B676" s="673"/>
      <c r="F676" s="121"/>
    </row>
    <row r="677" spans="1:7" ht="15" thickBot="1" x14ac:dyDescent="0.35">
      <c r="A677" s="631"/>
      <c r="B677" s="673"/>
      <c r="F677" s="121"/>
    </row>
    <row r="678" spans="1:7" ht="14.4" thickBot="1" x14ac:dyDescent="0.3">
      <c r="A678" s="624" t="s">
        <v>464</v>
      </c>
      <c r="B678" s="623" t="s">
        <v>416</v>
      </c>
      <c r="C678" s="624" t="s">
        <v>417</v>
      </c>
      <c r="D678" s="622" t="s">
        <v>327</v>
      </c>
      <c r="E678" s="625" t="s">
        <v>418</v>
      </c>
      <c r="F678" s="121"/>
    </row>
    <row r="679" spans="1:7" x14ac:dyDescent="0.25">
      <c r="A679" s="681" t="s">
        <v>465</v>
      </c>
      <c r="B679" s="627">
        <v>659527618</v>
      </c>
      <c r="C679" s="613">
        <f>ROUND(B679/B687,4)-0.01%</f>
        <v>0.45480000000000004</v>
      </c>
      <c r="D679" s="675">
        <v>2045</v>
      </c>
      <c r="E679" s="676">
        <f>ROUND(D679/D687,4)</f>
        <v>0.66759999999999997</v>
      </c>
      <c r="F679" s="121"/>
    </row>
    <row r="680" spans="1:7" x14ac:dyDescent="0.25">
      <c r="A680" s="681" t="s">
        <v>466</v>
      </c>
      <c r="B680" s="612">
        <v>377867199</v>
      </c>
      <c r="C680" s="613">
        <f>ROUND(B680/$B$687,4)</f>
        <v>0.2606</v>
      </c>
      <c r="D680" s="666">
        <v>631</v>
      </c>
      <c r="E680" s="667">
        <f>ROUND(D680/$D$687,4)</f>
        <v>0.20599999999999999</v>
      </c>
      <c r="F680" s="121"/>
    </row>
    <row r="681" spans="1:7" x14ac:dyDescent="0.25">
      <c r="A681" s="681" t="s">
        <v>467</v>
      </c>
      <c r="B681" s="612">
        <v>181421256</v>
      </c>
      <c r="C681" s="613">
        <f t="shared" ref="C681:C686" si="10">ROUND(B681/$B$687,4)</f>
        <v>0.12509999999999999</v>
      </c>
      <c r="D681" s="666">
        <v>209</v>
      </c>
      <c r="E681" s="667">
        <f t="shared" ref="E681:E686" si="11">ROUND(D681/$D$687,4)</f>
        <v>6.8199999999999997E-2</v>
      </c>
      <c r="F681" s="121"/>
    </row>
    <row r="682" spans="1:7" ht="13.8" x14ac:dyDescent="0.25">
      <c r="A682" s="681" t="s">
        <v>468</v>
      </c>
      <c r="B682" s="612">
        <v>116229185</v>
      </c>
      <c r="C682" s="613">
        <f t="shared" si="10"/>
        <v>8.0199999999999994E-2</v>
      </c>
      <c r="D682" s="666">
        <v>104</v>
      </c>
      <c r="E682" s="667">
        <f t="shared" si="11"/>
        <v>3.4000000000000002E-2</v>
      </c>
      <c r="F682" s="74"/>
    </row>
    <row r="683" spans="1:7" x14ac:dyDescent="0.25">
      <c r="A683" s="681" t="s">
        <v>469</v>
      </c>
      <c r="B683" s="612">
        <v>56644085</v>
      </c>
      <c r="C683" s="613">
        <f t="shared" si="10"/>
        <v>3.9100000000000003E-2</v>
      </c>
      <c r="D683" s="666">
        <v>42</v>
      </c>
      <c r="E683" s="667">
        <f t="shared" si="11"/>
        <v>1.37E-2</v>
      </c>
      <c r="F683" s="121"/>
    </row>
    <row r="684" spans="1:7" x14ac:dyDescent="0.25">
      <c r="A684" s="681" t="s">
        <v>470</v>
      </c>
      <c r="B684" s="612">
        <v>28729773</v>
      </c>
      <c r="C684" s="613">
        <f t="shared" si="10"/>
        <v>1.9800000000000002E-2</v>
      </c>
      <c r="D684" s="666">
        <v>18</v>
      </c>
      <c r="E684" s="667">
        <f t="shared" si="11"/>
        <v>5.8999999999999999E-3</v>
      </c>
      <c r="F684" s="121"/>
    </row>
    <row r="685" spans="1:7" x14ac:dyDescent="0.25">
      <c r="A685" s="681" t="s">
        <v>471</v>
      </c>
      <c r="B685" s="612">
        <v>9308405</v>
      </c>
      <c r="C685" s="613">
        <f t="shared" si="10"/>
        <v>6.4000000000000003E-3</v>
      </c>
      <c r="D685" s="666">
        <v>5</v>
      </c>
      <c r="E685" s="667">
        <f t="shared" si="11"/>
        <v>1.6000000000000001E-3</v>
      </c>
      <c r="F685" s="121"/>
    </row>
    <row r="686" spans="1:7" ht="13.8" thickBot="1" x14ac:dyDescent="0.3">
      <c r="A686" s="681" t="s">
        <v>472</v>
      </c>
      <c r="B686" s="632">
        <v>20042220</v>
      </c>
      <c r="C686" s="613">
        <f t="shared" si="10"/>
        <v>1.38E-2</v>
      </c>
      <c r="D686" s="678">
        <v>9</v>
      </c>
      <c r="E686" s="667">
        <f t="shared" si="11"/>
        <v>2.8999999999999998E-3</v>
      </c>
      <c r="F686" s="121"/>
    </row>
    <row r="687" spans="1:7" ht="13.8" thickBot="1" x14ac:dyDescent="0.3">
      <c r="A687" s="635" t="s">
        <v>412</v>
      </c>
      <c r="B687" s="636">
        <f>SUM(B679:B686)</f>
        <v>1449769741</v>
      </c>
      <c r="C687" s="637">
        <f>SUM(C679:C686)</f>
        <v>0.99980000000000013</v>
      </c>
      <c r="D687" s="638">
        <f>SUM(D679:D686)</f>
        <v>3063</v>
      </c>
      <c r="E687" s="637">
        <f>SUM(E679:E686)</f>
        <v>0.99990000000000012</v>
      </c>
      <c r="F687" s="121"/>
    </row>
    <row r="688" spans="1:7" ht="14.4" thickBot="1" x14ac:dyDescent="0.3">
      <c r="A688" s="531"/>
      <c r="B688" s="621"/>
      <c r="C688" s="184"/>
      <c r="D688" s="184"/>
      <c r="E688" s="185"/>
      <c r="F688" s="121"/>
    </row>
    <row r="689" spans="1:7" ht="14.4" thickBot="1" x14ac:dyDescent="0.3">
      <c r="A689" s="624" t="s">
        <v>473</v>
      </c>
      <c r="B689" s="623" t="s">
        <v>416</v>
      </c>
      <c r="C689" s="624" t="s">
        <v>417</v>
      </c>
      <c r="D689" s="622" t="s">
        <v>327</v>
      </c>
      <c r="E689" s="625" t="s">
        <v>418</v>
      </c>
      <c r="F689" s="121"/>
    </row>
    <row r="690" spans="1:7" x14ac:dyDescent="0.25">
      <c r="A690" s="671" t="s">
        <v>474</v>
      </c>
      <c r="B690" s="627">
        <v>97039091</v>
      </c>
      <c r="C690" s="613">
        <f>ROUND(B690/B701,4)</f>
        <v>6.6900000000000001E-2</v>
      </c>
      <c r="D690" s="675">
        <v>411</v>
      </c>
      <c r="E690" s="676">
        <f>ROUND(D690/D701,4)</f>
        <v>0.13420000000000001</v>
      </c>
      <c r="F690" s="121"/>
      <c r="G690" s="682"/>
    </row>
    <row r="691" spans="1:7" x14ac:dyDescent="0.25">
      <c r="A691" s="671" t="s">
        <v>475</v>
      </c>
      <c r="B691" s="612">
        <v>97318200</v>
      </c>
      <c r="C691" s="613">
        <f>ROUND(B691/$B$701,4)</f>
        <v>6.7100000000000007E-2</v>
      </c>
      <c r="D691" s="666">
        <v>251</v>
      </c>
      <c r="E691" s="667">
        <f>ROUND(D691/$D$701,4)</f>
        <v>8.1900000000000001E-2</v>
      </c>
      <c r="F691" s="121"/>
      <c r="G691" s="682"/>
    </row>
    <row r="692" spans="1:7" x14ac:dyDescent="0.25">
      <c r="A692" s="671" t="s">
        <v>476</v>
      </c>
      <c r="B692" s="612">
        <v>214225156</v>
      </c>
      <c r="C692" s="613">
        <f t="shared" ref="C692:C700" si="12">ROUND(B692/$B$701,4)</f>
        <v>0.14779999999999999</v>
      </c>
      <c r="D692" s="666">
        <v>466</v>
      </c>
      <c r="E692" s="667">
        <f t="shared" ref="E692:E700" si="13">ROUND(D692/$D$701,4)</f>
        <v>0.15210000000000001</v>
      </c>
      <c r="F692" s="121"/>
      <c r="G692" s="682"/>
    </row>
    <row r="693" spans="1:7" x14ac:dyDescent="0.25">
      <c r="A693" s="671" t="s">
        <v>477</v>
      </c>
      <c r="B693" s="612">
        <v>367089968</v>
      </c>
      <c r="C693" s="613">
        <f>ROUND(B693/$B$701,4)</f>
        <v>0.25319999999999998</v>
      </c>
      <c r="D693" s="666">
        <v>752</v>
      </c>
      <c r="E693" s="667">
        <f>ROUND(D693/$D$701,4)</f>
        <v>0.2455</v>
      </c>
      <c r="F693" s="121"/>
      <c r="G693" s="682"/>
    </row>
    <row r="694" spans="1:7" x14ac:dyDescent="0.25">
      <c r="A694" s="671" t="s">
        <v>478</v>
      </c>
      <c r="B694" s="612">
        <v>213730854</v>
      </c>
      <c r="C694" s="613">
        <f t="shared" si="12"/>
        <v>0.1474</v>
      </c>
      <c r="D694" s="666">
        <v>435</v>
      </c>
      <c r="E694" s="667">
        <f t="shared" si="13"/>
        <v>0.14199999999999999</v>
      </c>
      <c r="F694" s="121"/>
      <c r="G694" s="682"/>
    </row>
    <row r="695" spans="1:7" x14ac:dyDescent="0.25">
      <c r="A695" s="671" t="s">
        <v>479</v>
      </c>
      <c r="B695" s="612">
        <v>192893839</v>
      </c>
      <c r="C695" s="613">
        <f t="shared" si="12"/>
        <v>0.1331</v>
      </c>
      <c r="D695" s="666">
        <v>350</v>
      </c>
      <c r="E695" s="667">
        <f>ROUND(D695/$D$701,4)</f>
        <v>0.1143</v>
      </c>
      <c r="F695" s="121"/>
      <c r="G695" s="682"/>
    </row>
    <row r="696" spans="1:7" ht="13.8" x14ac:dyDescent="0.25">
      <c r="A696" s="671" t="s">
        <v>480</v>
      </c>
      <c r="B696" s="612">
        <v>122463872</v>
      </c>
      <c r="C696" s="613">
        <f>ROUND(B696/$B$701,4)</f>
        <v>8.4500000000000006E-2</v>
      </c>
      <c r="D696" s="666">
        <v>196</v>
      </c>
      <c r="E696" s="667">
        <f t="shared" si="13"/>
        <v>6.4000000000000001E-2</v>
      </c>
      <c r="F696" s="74"/>
      <c r="G696" s="682"/>
    </row>
    <row r="697" spans="1:7" x14ac:dyDescent="0.25">
      <c r="A697" s="671" t="s">
        <v>481</v>
      </c>
      <c r="B697" s="612">
        <v>59813985</v>
      </c>
      <c r="C697" s="613">
        <f>ROUND(B697/$B$701,4)</f>
        <v>4.1300000000000003E-2</v>
      </c>
      <c r="D697" s="666">
        <v>89</v>
      </c>
      <c r="E697" s="667">
        <f t="shared" si="13"/>
        <v>2.9100000000000001E-2</v>
      </c>
      <c r="F697" s="121"/>
      <c r="G697" s="682"/>
    </row>
    <row r="698" spans="1:7" x14ac:dyDescent="0.25">
      <c r="A698" s="683" t="s">
        <v>482</v>
      </c>
      <c r="B698" s="612">
        <v>49594698</v>
      </c>
      <c r="C698" s="613">
        <f t="shared" si="12"/>
        <v>3.4200000000000001E-2</v>
      </c>
      <c r="D698" s="666">
        <v>71</v>
      </c>
      <c r="E698" s="667">
        <f t="shared" si="13"/>
        <v>2.3199999999999998E-2</v>
      </c>
      <c r="F698" s="121"/>
      <c r="G698" s="682"/>
    </row>
    <row r="699" spans="1:7" x14ac:dyDescent="0.25">
      <c r="A699" s="683" t="s">
        <v>483</v>
      </c>
      <c r="B699" s="612">
        <v>29272191</v>
      </c>
      <c r="C699" s="613">
        <f t="shared" si="12"/>
        <v>2.0199999999999999E-2</v>
      </c>
      <c r="D699" s="666">
        <v>34</v>
      </c>
      <c r="E699" s="667">
        <f t="shared" si="13"/>
        <v>1.11E-2</v>
      </c>
      <c r="F699" s="121"/>
      <c r="G699" s="682"/>
    </row>
    <row r="700" spans="1:7" ht="13.8" thickBot="1" x14ac:dyDescent="0.3">
      <c r="A700" s="683" t="s">
        <v>484</v>
      </c>
      <c r="B700" s="632">
        <v>6327887</v>
      </c>
      <c r="C700" s="613">
        <f t="shared" si="12"/>
        <v>4.4000000000000003E-3</v>
      </c>
      <c r="D700" s="678">
        <v>8</v>
      </c>
      <c r="E700" s="667">
        <f t="shared" si="13"/>
        <v>2.5999999999999999E-3</v>
      </c>
      <c r="F700" s="121"/>
      <c r="G700" s="682"/>
    </row>
    <row r="701" spans="1:7" ht="13.8" thickBot="1" x14ac:dyDescent="0.3">
      <c r="A701" s="635" t="s">
        <v>412</v>
      </c>
      <c r="B701" s="636">
        <f>SUM(B690:B700)</f>
        <v>1449769741</v>
      </c>
      <c r="C701" s="637">
        <f>SUM(C690:C700)</f>
        <v>1.0001</v>
      </c>
      <c r="D701" s="638">
        <f>SUM(D690:D700)</f>
        <v>3063</v>
      </c>
      <c r="E701" s="679">
        <f>SUM(E690:E700)</f>
        <v>1</v>
      </c>
      <c r="F701" s="684"/>
    </row>
  </sheetData>
  <mergeCells count="138">
    <mergeCell ref="A580:D580"/>
    <mergeCell ref="A598:C598"/>
    <mergeCell ref="A601:F601"/>
    <mergeCell ref="A510:F510"/>
    <mergeCell ref="A540:F540"/>
    <mergeCell ref="A551:F551"/>
    <mergeCell ref="A552:F552"/>
    <mergeCell ref="A564:F564"/>
    <mergeCell ref="A579:D579"/>
    <mergeCell ref="B493:C493"/>
    <mergeCell ref="B494:C494"/>
    <mergeCell ref="B495:C495"/>
    <mergeCell ref="B496:C496"/>
    <mergeCell ref="B497:C497"/>
    <mergeCell ref="A499:F499"/>
    <mergeCell ref="B483:C483"/>
    <mergeCell ref="B484:C484"/>
    <mergeCell ref="A485:A497"/>
    <mergeCell ref="B485:C485"/>
    <mergeCell ref="B486:C486"/>
    <mergeCell ref="B487:C487"/>
    <mergeCell ref="B488:C488"/>
    <mergeCell ref="B489:C489"/>
    <mergeCell ref="B490:C490"/>
    <mergeCell ref="B491:C491"/>
    <mergeCell ref="A472:A484"/>
    <mergeCell ref="B472:C472"/>
    <mergeCell ref="B473:C473"/>
    <mergeCell ref="B474:C474"/>
    <mergeCell ref="B475:C475"/>
    <mergeCell ref="B477:C477"/>
    <mergeCell ref="B479:C479"/>
    <mergeCell ref="B480:C480"/>
    <mergeCell ref="B457:C457"/>
    <mergeCell ref="B443:C443"/>
    <mergeCell ref="B444:C444"/>
    <mergeCell ref="B445:C445"/>
    <mergeCell ref="B446:C446"/>
    <mergeCell ref="B481:C481"/>
    <mergeCell ref="B482:C482"/>
    <mergeCell ref="A461:A471"/>
    <mergeCell ref="B461:C461"/>
    <mergeCell ref="B462:C462"/>
    <mergeCell ref="B464:C464"/>
    <mergeCell ref="B465:C465"/>
    <mergeCell ref="B466:C466"/>
    <mergeCell ref="B471:C471"/>
    <mergeCell ref="A447:A456"/>
    <mergeCell ref="B447:C447"/>
    <mergeCell ref="B448:C448"/>
    <mergeCell ref="B449:C449"/>
    <mergeCell ref="B450:C450"/>
    <mergeCell ref="B451:C451"/>
    <mergeCell ref="B434:C434"/>
    <mergeCell ref="B435:C435"/>
    <mergeCell ref="B436:C436"/>
    <mergeCell ref="A437:A446"/>
    <mergeCell ref="B437:C437"/>
    <mergeCell ref="B438:C438"/>
    <mergeCell ref="B439:C439"/>
    <mergeCell ref="B440:C440"/>
    <mergeCell ref="B441:C441"/>
    <mergeCell ref="B442:C442"/>
    <mergeCell ref="B452:C452"/>
    <mergeCell ref="B453:C453"/>
    <mergeCell ref="B454:C454"/>
    <mergeCell ref="B455:C455"/>
    <mergeCell ref="B456:C456"/>
    <mergeCell ref="A409:C409"/>
    <mergeCell ref="A426:F426"/>
    <mergeCell ref="B427:C427"/>
    <mergeCell ref="A428:A435"/>
    <mergeCell ref="B428:C428"/>
    <mergeCell ref="B429:C429"/>
    <mergeCell ref="B430:C430"/>
    <mergeCell ref="B431:C431"/>
    <mergeCell ref="B432:C432"/>
    <mergeCell ref="B433:C433"/>
    <mergeCell ref="A382:B382"/>
    <mergeCell ref="A383:B383"/>
    <mergeCell ref="A384:B384"/>
    <mergeCell ref="A385:C385"/>
    <mergeCell ref="A386:C386"/>
    <mergeCell ref="A402:C402"/>
    <mergeCell ref="A375:E375"/>
    <mergeCell ref="A377:C377"/>
    <mergeCell ref="A378:B378"/>
    <mergeCell ref="A379:B379"/>
    <mergeCell ref="A380:B380"/>
    <mergeCell ref="A381:B381"/>
    <mergeCell ref="A363:B363"/>
    <mergeCell ref="A364:B364"/>
    <mergeCell ref="A365:B365"/>
    <mergeCell ref="A366:B366"/>
    <mergeCell ref="A367:B367"/>
    <mergeCell ref="A373:B373"/>
    <mergeCell ref="A357:B357"/>
    <mergeCell ref="A358:B358"/>
    <mergeCell ref="A359:B359"/>
    <mergeCell ref="A360:B360"/>
    <mergeCell ref="A361:B361"/>
    <mergeCell ref="A362:B362"/>
    <mergeCell ref="A317:F317"/>
    <mergeCell ref="A338:F338"/>
    <mergeCell ref="B349:E352"/>
    <mergeCell ref="A354:F354"/>
    <mergeCell ref="A355:B355"/>
    <mergeCell ref="A356:B356"/>
    <mergeCell ref="A152:C152"/>
    <mergeCell ref="A171:C171"/>
    <mergeCell ref="A293:B293"/>
    <mergeCell ref="A295:F295"/>
    <mergeCell ref="A296:C296"/>
    <mergeCell ref="A306:C306"/>
    <mergeCell ref="D69:F69"/>
    <mergeCell ref="A71:F71"/>
    <mergeCell ref="A90:F90"/>
    <mergeCell ref="A148:F148"/>
    <mergeCell ref="A149:F149"/>
    <mergeCell ref="A151:F151"/>
    <mergeCell ref="D57:F57"/>
    <mergeCell ref="D58:F58"/>
    <mergeCell ref="D59:F59"/>
    <mergeCell ref="D60:F60"/>
    <mergeCell ref="D61:F61"/>
    <mergeCell ref="A63:F63"/>
    <mergeCell ref="A32:F32"/>
    <mergeCell ref="D33:F33"/>
    <mergeCell ref="A37:F37"/>
    <mergeCell ref="A38:C40"/>
    <mergeCell ref="A50:F50"/>
    <mergeCell ref="A56:F56"/>
    <mergeCell ref="A3:F3"/>
    <mergeCell ref="B4:F4"/>
    <mergeCell ref="A7:B8"/>
    <mergeCell ref="A13:C16"/>
    <mergeCell ref="A20:F20"/>
    <mergeCell ref="D24:F24"/>
  </mergeCells>
  <conditionalFormatting sqref="F428:F437 F458:F497 F439:F446">
    <cfRule type="containsText" dxfId="11" priority="10" operator="containsText" text="Yes">
      <formula>NOT(ISERROR(SEARCH("Yes",F428)))</formula>
    </cfRule>
    <cfRule type="containsText" dxfId="10" priority="11" operator="containsText" text="No">
      <formula>NOT(ISERROR(SEARCH("No",F428)))</formula>
    </cfRule>
    <cfRule type="cellIs" dxfId="9" priority="12" operator="equal">
      <formula>"""No"""</formula>
    </cfRule>
  </conditionalFormatting>
  <conditionalFormatting sqref="F447:F456">
    <cfRule type="containsText" dxfId="8" priority="7" operator="containsText" text="Yes">
      <formula>NOT(ISERROR(SEARCH("Yes",F447)))</formula>
    </cfRule>
    <cfRule type="containsText" dxfId="7" priority="8" operator="containsText" text="No">
      <formula>NOT(ISERROR(SEARCH("No",F447)))</formula>
    </cfRule>
    <cfRule type="cellIs" dxfId="6" priority="9" operator="equal">
      <formula>"""No"""</formula>
    </cfRule>
  </conditionalFormatting>
  <conditionalFormatting sqref="F438">
    <cfRule type="containsText" dxfId="5" priority="4" operator="containsText" text="Yes">
      <formula>NOT(ISERROR(SEARCH("Yes",F438)))</formula>
    </cfRule>
    <cfRule type="containsText" dxfId="4" priority="5" operator="containsText" text="No">
      <formula>NOT(ISERROR(SEARCH("No",F438)))</formula>
    </cfRule>
    <cfRule type="cellIs" dxfId="3" priority="6" operator="equal">
      <formula>"""No"""</formula>
    </cfRule>
  </conditionalFormatting>
  <conditionalFormatting sqref="F457">
    <cfRule type="containsText" dxfId="2" priority="1" operator="containsText" text="Yes">
      <formula>NOT(ISERROR(SEARCH("Yes",F457)))</formula>
    </cfRule>
    <cfRule type="containsText" dxfId="1" priority="2" operator="containsText" text="No">
      <formula>NOT(ISERROR(SEARCH("No",F457)))</formula>
    </cfRule>
    <cfRule type="cellIs" dxfId="0" priority="3" operator="equal">
      <formula>"""No"""</formula>
    </cfRule>
  </conditionalFormatting>
  <hyperlinks>
    <hyperlink ref="D69" r:id="rId1" xr:uid="{DACADAC6-00AD-4F49-BFA7-8B358B5BC66F}"/>
    <hyperlink ref="D66" r:id="rId2" xr:uid="{300CF307-959F-4C66-B736-E795253265A9}"/>
    <hyperlink ref="D17" r:id="rId3" xr:uid="{ABF74114-2A19-486D-BA74-569A923217A7}"/>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Lushalin Moodley</dc:creator>
  <cp:lastModifiedBy>Samantha Ramreddi</cp:lastModifiedBy>
  <dcterms:created xsi:type="dcterms:W3CDTF">2023-05-29T10:42:40Z</dcterms:created>
  <dcterms:modified xsi:type="dcterms:W3CDTF">2023-05-29T11:13:22Z</dcterms:modified>
</cp:coreProperties>
</file>